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Irena Fajfrová\Documents\Zakázky\Hradil 2025\"/>
    </mc:Choice>
  </mc:AlternateContent>
  <xr:revisionPtr revIDLastSave="0" documentId="13_ncr:1_{B4E2DBAA-1910-4957-969A-487E4F628A5C}" xr6:coauthVersionLast="47" xr6:coauthVersionMax="47" xr10:uidLastSave="{00000000-0000-0000-0000-000000000000}"/>
  <bookViews>
    <workbookView xWindow="1425" yWindow="1425" windowWidth="20910" windowHeight="12375" xr2:uid="{00000000-000D-0000-FFFF-FFFF00000000}"/>
  </bookViews>
  <sheets>
    <sheet name="Rekapitulace stavby" sheetId="1" r:id="rId1"/>
    <sheet name="Hradil2505 - Oprava dešťo..." sheetId="2" r:id="rId2"/>
    <sheet name="Seznam figur" sheetId="3" r:id="rId3"/>
  </sheets>
  <definedNames>
    <definedName name="_xlnm._FilterDatabase" localSheetId="1" hidden="1">'Hradil2505 - Oprava dešťo...'!$C$122:$K$327</definedName>
    <definedName name="_xlnm.Print_Titles" localSheetId="1">'Hradil2505 - Oprava dešťo...'!$122:$122</definedName>
    <definedName name="_xlnm.Print_Titles" localSheetId="0">'Rekapitulace stavby'!$92:$92</definedName>
    <definedName name="_xlnm.Print_Titles" localSheetId="2">'Seznam figur'!$9:$9</definedName>
    <definedName name="_xlnm.Print_Area" localSheetId="1">'Hradil2505 - Oprava dešťo...'!$C$4:$J$76,'Hradil2505 - Oprava dešťo...'!$C$82:$J$106,'Hradil2505 - Oprava dešťo...'!$C$112:$K$327</definedName>
    <definedName name="_xlnm.Print_Area" localSheetId="0">'Rekapitulace stavby'!$D$4:$AO$76,'Rekapitulace stavby'!$C$82:$AQ$96</definedName>
    <definedName name="_xlnm.Print_Area" localSheetId="2">'Seznam figur'!$C$4:$G$113</definedName>
  </definedNames>
  <calcPr calcId="181029"/>
</workbook>
</file>

<file path=xl/calcChain.xml><?xml version="1.0" encoding="utf-8"?>
<calcChain xmlns="http://schemas.openxmlformats.org/spreadsheetml/2006/main">
  <c r="D7" i="3" l="1"/>
  <c r="J35" i="2"/>
  <c r="J34" i="2"/>
  <c r="AY95" i="1"/>
  <c r="J33" i="2"/>
  <c r="AX95" i="1"/>
  <c r="BI327" i="2"/>
  <c r="BH327" i="2"/>
  <c r="BG327" i="2"/>
  <c r="BF327" i="2"/>
  <c r="T327" i="2"/>
  <c r="T326" i="2"/>
  <c r="R327" i="2"/>
  <c r="R326" i="2"/>
  <c r="P327" i="2"/>
  <c r="P326" i="2"/>
  <c r="BI325" i="2"/>
  <c r="BH325" i="2"/>
  <c r="BG325" i="2"/>
  <c r="BF325" i="2"/>
  <c r="T325" i="2"/>
  <c r="T324" i="2"/>
  <c r="R325" i="2"/>
  <c r="R324" i="2"/>
  <c r="P325" i="2"/>
  <c r="P324" i="2"/>
  <c r="BI323" i="2"/>
  <c r="BH323" i="2"/>
  <c r="BG323" i="2"/>
  <c r="BF323" i="2"/>
  <c r="T323" i="2"/>
  <c r="R323" i="2"/>
  <c r="P323" i="2"/>
  <c r="BI322" i="2"/>
  <c r="BH322" i="2"/>
  <c r="BG322" i="2"/>
  <c r="BF322" i="2"/>
  <c r="T322" i="2"/>
  <c r="R322" i="2"/>
  <c r="P322" i="2"/>
  <c r="BI321" i="2"/>
  <c r="BH321" i="2"/>
  <c r="BG321" i="2"/>
  <c r="BF321" i="2"/>
  <c r="T321" i="2"/>
  <c r="R321" i="2"/>
  <c r="P321" i="2"/>
  <c r="BI318" i="2"/>
  <c r="BH318" i="2"/>
  <c r="BG318" i="2"/>
  <c r="BF318" i="2"/>
  <c r="T318" i="2"/>
  <c r="T317" i="2" s="1"/>
  <c r="R318" i="2"/>
  <c r="R317" i="2"/>
  <c r="P318" i="2"/>
  <c r="P317" i="2" s="1"/>
  <c r="BI316" i="2"/>
  <c r="BH316" i="2"/>
  <c r="BG316" i="2"/>
  <c r="BF316" i="2"/>
  <c r="T316" i="2"/>
  <c r="R316" i="2"/>
  <c r="P316" i="2"/>
  <c r="BI315" i="2"/>
  <c r="BH315" i="2"/>
  <c r="BG315" i="2"/>
  <c r="BF315" i="2"/>
  <c r="T315" i="2"/>
  <c r="R315" i="2"/>
  <c r="P315" i="2"/>
  <c r="BI313" i="2"/>
  <c r="BH313" i="2"/>
  <c r="BG313" i="2"/>
  <c r="BF313" i="2"/>
  <c r="T313" i="2"/>
  <c r="R313" i="2"/>
  <c r="P313" i="2"/>
  <c r="BI312" i="2"/>
  <c r="BH312" i="2"/>
  <c r="BG312" i="2"/>
  <c r="BF312" i="2"/>
  <c r="T312" i="2"/>
  <c r="R312" i="2"/>
  <c r="P312" i="2"/>
  <c r="BI310" i="2"/>
  <c r="BH310" i="2"/>
  <c r="BG310" i="2"/>
  <c r="BF310" i="2"/>
  <c r="T310" i="2"/>
  <c r="R310" i="2"/>
  <c r="P310" i="2"/>
  <c r="BI309" i="2"/>
  <c r="BH309" i="2"/>
  <c r="BG309" i="2"/>
  <c r="BF309" i="2"/>
  <c r="T309" i="2"/>
  <c r="R309" i="2"/>
  <c r="P309" i="2"/>
  <c r="BI308" i="2"/>
  <c r="BH308" i="2"/>
  <c r="BG308" i="2"/>
  <c r="BF308" i="2"/>
  <c r="T308" i="2"/>
  <c r="R308" i="2"/>
  <c r="P308" i="2"/>
  <c r="BI307" i="2"/>
  <c r="BH307" i="2"/>
  <c r="BG307" i="2"/>
  <c r="BF307" i="2"/>
  <c r="T307" i="2"/>
  <c r="R307" i="2"/>
  <c r="P307" i="2"/>
  <c r="BI306" i="2"/>
  <c r="BH306" i="2"/>
  <c r="BG306" i="2"/>
  <c r="BF306" i="2"/>
  <c r="T306" i="2"/>
  <c r="R306" i="2"/>
  <c r="P306" i="2"/>
  <c r="BI305" i="2"/>
  <c r="BH305" i="2"/>
  <c r="BG305" i="2"/>
  <c r="BF305" i="2"/>
  <c r="T305" i="2"/>
  <c r="R305" i="2"/>
  <c r="P305" i="2"/>
  <c r="BI304" i="2"/>
  <c r="BH304" i="2"/>
  <c r="BG304" i="2"/>
  <c r="BF304" i="2"/>
  <c r="T304" i="2"/>
  <c r="R304" i="2"/>
  <c r="P304" i="2"/>
  <c r="BI303" i="2"/>
  <c r="BH303" i="2"/>
  <c r="BG303" i="2"/>
  <c r="BF303" i="2"/>
  <c r="T303" i="2"/>
  <c r="R303" i="2"/>
  <c r="P303" i="2"/>
  <c r="BI302" i="2"/>
  <c r="BH302" i="2"/>
  <c r="BG302" i="2"/>
  <c r="BF302" i="2"/>
  <c r="T302" i="2"/>
  <c r="R302" i="2"/>
  <c r="P302" i="2"/>
  <c r="BI301" i="2"/>
  <c r="BH301" i="2"/>
  <c r="BG301" i="2"/>
  <c r="BF301" i="2"/>
  <c r="T301" i="2"/>
  <c r="R301" i="2"/>
  <c r="P301" i="2"/>
  <c r="BI300" i="2"/>
  <c r="BH300" i="2"/>
  <c r="BG300" i="2"/>
  <c r="BF300" i="2"/>
  <c r="T300" i="2"/>
  <c r="R300" i="2"/>
  <c r="P300" i="2"/>
  <c r="BI299" i="2"/>
  <c r="BH299" i="2"/>
  <c r="BG299" i="2"/>
  <c r="BF299" i="2"/>
  <c r="T299" i="2"/>
  <c r="R299" i="2"/>
  <c r="P299" i="2"/>
  <c r="BI298" i="2"/>
  <c r="BH298" i="2"/>
  <c r="BG298" i="2"/>
  <c r="BF298" i="2"/>
  <c r="T298" i="2"/>
  <c r="R298" i="2"/>
  <c r="P298" i="2"/>
  <c r="BI297" i="2"/>
  <c r="BH297" i="2"/>
  <c r="BG297" i="2"/>
  <c r="BF297" i="2"/>
  <c r="T297" i="2"/>
  <c r="R297" i="2"/>
  <c r="P297" i="2"/>
  <c r="BI296" i="2"/>
  <c r="BH296" i="2"/>
  <c r="BG296" i="2"/>
  <c r="BF296" i="2"/>
  <c r="T296" i="2"/>
  <c r="R296" i="2"/>
  <c r="P296" i="2"/>
  <c r="BI295" i="2"/>
  <c r="BH295" i="2"/>
  <c r="BG295" i="2"/>
  <c r="BF295" i="2"/>
  <c r="T295" i="2"/>
  <c r="R295" i="2"/>
  <c r="P295" i="2"/>
  <c r="BI294" i="2"/>
  <c r="BH294" i="2"/>
  <c r="BG294" i="2"/>
  <c r="BF294" i="2"/>
  <c r="T294" i="2"/>
  <c r="R294" i="2"/>
  <c r="P294" i="2"/>
  <c r="BI291" i="2"/>
  <c r="BH291" i="2"/>
  <c r="BG291" i="2"/>
  <c r="BF291" i="2"/>
  <c r="T291" i="2"/>
  <c r="R291" i="2"/>
  <c r="P291" i="2"/>
  <c r="BI290" i="2"/>
  <c r="BH290" i="2"/>
  <c r="BG290" i="2"/>
  <c r="BF290" i="2"/>
  <c r="T290" i="2"/>
  <c r="R290" i="2"/>
  <c r="P290" i="2"/>
  <c r="BI289" i="2"/>
  <c r="BH289" i="2"/>
  <c r="BG289" i="2"/>
  <c r="BF289" i="2"/>
  <c r="T289" i="2"/>
  <c r="R289" i="2"/>
  <c r="P289" i="2"/>
  <c r="BI288" i="2"/>
  <c r="BH288" i="2"/>
  <c r="BG288" i="2"/>
  <c r="BF288" i="2"/>
  <c r="T288" i="2"/>
  <c r="R288" i="2"/>
  <c r="P288" i="2"/>
  <c r="BI285" i="2"/>
  <c r="BH285" i="2"/>
  <c r="BG285" i="2"/>
  <c r="BF285" i="2"/>
  <c r="T285" i="2"/>
  <c r="R285" i="2"/>
  <c r="P285" i="2"/>
  <c r="BI284" i="2"/>
  <c r="BH284" i="2"/>
  <c r="BG284" i="2"/>
  <c r="BF284" i="2"/>
  <c r="T284" i="2"/>
  <c r="R284" i="2"/>
  <c r="P284" i="2"/>
  <c r="BI283" i="2"/>
  <c r="BH283" i="2"/>
  <c r="BG283" i="2"/>
  <c r="BF283" i="2"/>
  <c r="T283" i="2"/>
  <c r="R283" i="2"/>
  <c r="P283" i="2"/>
  <c r="BI282" i="2"/>
  <c r="BH282" i="2"/>
  <c r="BG282" i="2"/>
  <c r="BF282" i="2"/>
  <c r="T282" i="2"/>
  <c r="R282" i="2"/>
  <c r="P282" i="2"/>
  <c r="BI281" i="2"/>
  <c r="BH281" i="2"/>
  <c r="BG281" i="2"/>
  <c r="BF281" i="2"/>
  <c r="T281" i="2"/>
  <c r="R281" i="2"/>
  <c r="P281" i="2"/>
  <c r="BI280" i="2"/>
  <c r="BH280" i="2"/>
  <c r="BG280" i="2"/>
  <c r="BF280" i="2"/>
  <c r="T280" i="2"/>
  <c r="R280" i="2"/>
  <c r="P280" i="2"/>
  <c r="BI279" i="2"/>
  <c r="BH279" i="2"/>
  <c r="BG279" i="2"/>
  <c r="BF279" i="2"/>
  <c r="T279" i="2"/>
  <c r="R279" i="2"/>
  <c r="P279" i="2"/>
  <c r="BI278" i="2"/>
  <c r="BH278" i="2"/>
  <c r="BG278" i="2"/>
  <c r="BF278" i="2"/>
  <c r="T278" i="2"/>
  <c r="R278" i="2"/>
  <c r="P278" i="2"/>
  <c r="BI277" i="2"/>
  <c r="BH277" i="2"/>
  <c r="BG277" i="2"/>
  <c r="BF277" i="2"/>
  <c r="T277" i="2"/>
  <c r="R277" i="2"/>
  <c r="P277" i="2"/>
  <c r="BI276" i="2"/>
  <c r="BH276" i="2"/>
  <c r="BG276" i="2"/>
  <c r="BF276" i="2"/>
  <c r="T276" i="2"/>
  <c r="R276" i="2"/>
  <c r="P276" i="2"/>
  <c r="BI275" i="2"/>
  <c r="BH275" i="2"/>
  <c r="BG275" i="2"/>
  <c r="BF275" i="2"/>
  <c r="T275" i="2"/>
  <c r="R275" i="2"/>
  <c r="P275" i="2"/>
  <c r="BI274" i="2"/>
  <c r="BH274" i="2"/>
  <c r="BG274" i="2"/>
  <c r="BF274" i="2"/>
  <c r="T274" i="2"/>
  <c r="R274" i="2"/>
  <c r="P274" i="2"/>
  <c r="BI273" i="2"/>
  <c r="BH273" i="2"/>
  <c r="BG273" i="2"/>
  <c r="BF273" i="2"/>
  <c r="T273" i="2"/>
  <c r="R273" i="2"/>
  <c r="P273" i="2"/>
  <c r="BI272" i="2"/>
  <c r="BH272" i="2"/>
  <c r="BG272" i="2"/>
  <c r="BF272" i="2"/>
  <c r="T272" i="2"/>
  <c r="R272" i="2"/>
  <c r="P272" i="2"/>
  <c r="BI271" i="2"/>
  <c r="BH271" i="2"/>
  <c r="BG271" i="2"/>
  <c r="BF271" i="2"/>
  <c r="T271" i="2"/>
  <c r="R271" i="2"/>
  <c r="P271" i="2"/>
  <c r="BI269" i="2"/>
  <c r="BH269" i="2"/>
  <c r="BG269" i="2"/>
  <c r="BF269" i="2"/>
  <c r="T269" i="2"/>
  <c r="R269" i="2"/>
  <c r="P269" i="2"/>
  <c r="BI268" i="2"/>
  <c r="BH268" i="2"/>
  <c r="BG268" i="2"/>
  <c r="BF268" i="2"/>
  <c r="T268" i="2"/>
  <c r="R268" i="2"/>
  <c r="P268" i="2"/>
  <c r="BI266" i="2"/>
  <c r="BH266" i="2"/>
  <c r="BG266" i="2"/>
  <c r="BF266" i="2"/>
  <c r="T266" i="2"/>
  <c r="R266" i="2"/>
  <c r="P266" i="2"/>
  <c r="BI265" i="2"/>
  <c r="BH265" i="2"/>
  <c r="BG265" i="2"/>
  <c r="BF265" i="2"/>
  <c r="T265" i="2"/>
  <c r="R265" i="2"/>
  <c r="P265" i="2"/>
  <c r="BI263" i="2"/>
  <c r="BH263" i="2"/>
  <c r="BG263" i="2"/>
  <c r="BF263" i="2"/>
  <c r="T263" i="2"/>
  <c r="R263" i="2"/>
  <c r="P263" i="2"/>
  <c r="BI262" i="2"/>
  <c r="BH262" i="2"/>
  <c r="BG262" i="2"/>
  <c r="BF262" i="2"/>
  <c r="T262" i="2"/>
  <c r="R262" i="2"/>
  <c r="P262" i="2"/>
  <c r="BI260" i="2"/>
  <c r="BH260" i="2"/>
  <c r="BG260" i="2"/>
  <c r="BF260" i="2"/>
  <c r="T260" i="2"/>
  <c r="R260" i="2"/>
  <c r="P260" i="2"/>
  <c r="BI259" i="2"/>
  <c r="BH259" i="2"/>
  <c r="BG259" i="2"/>
  <c r="BF259" i="2"/>
  <c r="T259" i="2"/>
  <c r="R259" i="2"/>
  <c r="P259" i="2"/>
  <c r="BI258" i="2"/>
  <c r="BH258" i="2"/>
  <c r="BG258" i="2"/>
  <c r="BF258" i="2"/>
  <c r="T258" i="2"/>
  <c r="R258" i="2"/>
  <c r="P258" i="2"/>
  <c r="BI256" i="2"/>
  <c r="BH256" i="2"/>
  <c r="BG256" i="2"/>
  <c r="BF256" i="2"/>
  <c r="T256" i="2"/>
  <c r="R256" i="2"/>
  <c r="P256" i="2"/>
  <c r="BI255" i="2"/>
  <c r="BH255" i="2"/>
  <c r="BG255" i="2"/>
  <c r="BF255" i="2"/>
  <c r="T255" i="2"/>
  <c r="R255" i="2"/>
  <c r="P255" i="2"/>
  <c r="BI253" i="2"/>
  <c r="BH253" i="2"/>
  <c r="BG253" i="2"/>
  <c r="BF253" i="2"/>
  <c r="T253" i="2"/>
  <c r="R253" i="2"/>
  <c r="P253" i="2"/>
  <c r="BI245" i="2"/>
  <c r="BH245" i="2"/>
  <c r="BG245" i="2"/>
  <c r="BF245" i="2"/>
  <c r="T245" i="2"/>
  <c r="R245" i="2"/>
  <c r="P245" i="2"/>
  <c r="BI242" i="2"/>
  <c r="BH242" i="2"/>
  <c r="BG242" i="2"/>
  <c r="BF242" i="2"/>
  <c r="T242" i="2"/>
  <c r="T241" i="2"/>
  <c r="R242" i="2"/>
  <c r="R241" i="2"/>
  <c r="P242" i="2"/>
  <c r="P241" i="2"/>
  <c r="BI239" i="2"/>
  <c r="BH239" i="2"/>
  <c r="BG239" i="2"/>
  <c r="BF239" i="2"/>
  <c r="T239" i="2"/>
  <c r="R239" i="2"/>
  <c r="P239" i="2"/>
  <c r="BI237" i="2"/>
  <c r="BH237" i="2"/>
  <c r="BG237" i="2"/>
  <c r="BF237" i="2"/>
  <c r="T237" i="2"/>
  <c r="R237" i="2"/>
  <c r="P237" i="2"/>
  <c r="BI235" i="2"/>
  <c r="BH235" i="2"/>
  <c r="BG235" i="2"/>
  <c r="BF235" i="2"/>
  <c r="T235" i="2"/>
  <c r="R235" i="2"/>
  <c r="P235" i="2"/>
  <c r="BI233" i="2"/>
  <c r="BH233" i="2"/>
  <c r="BG233" i="2"/>
  <c r="BF233" i="2"/>
  <c r="T233" i="2"/>
  <c r="R233" i="2"/>
  <c r="P233" i="2"/>
  <c r="BI231" i="2"/>
  <c r="BH231" i="2"/>
  <c r="BG231" i="2"/>
  <c r="BF231" i="2"/>
  <c r="T231" i="2"/>
  <c r="R231" i="2"/>
  <c r="P231" i="2"/>
  <c r="BI229" i="2"/>
  <c r="BH229" i="2"/>
  <c r="BG229" i="2"/>
  <c r="BF229" i="2"/>
  <c r="T229" i="2"/>
  <c r="R229" i="2"/>
  <c r="P229" i="2"/>
  <c r="BI223" i="2"/>
  <c r="BH223" i="2"/>
  <c r="BG223" i="2"/>
  <c r="BF223" i="2"/>
  <c r="T223" i="2"/>
  <c r="R223" i="2"/>
  <c r="P223" i="2"/>
  <c r="BI215" i="2"/>
  <c r="BH215" i="2"/>
  <c r="BG215" i="2"/>
  <c r="BF215" i="2"/>
  <c r="T215" i="2"/>
  <c r="R215" i="2"/>
  <c r="P215" i="2"/>
  <c r="BI213" i="2"/>
  <c r="BH213" i="2"/>
  <c r="BG213" i="2"/>
  <c r="BF213" i="2"/>
  <c r="T213" i="2"/>
  <c r="R213" i="2"/>
  <c r="P213" i="2"/>
  <c r="BI211" i="2"/>
  <c r="BH211" i="2"/>
  <c r="BG211" i="2"/>
  <c r="BF211" i="2"/>
  <c r="T211" i="2"/>
  <c r="R211" i="2"/>
  <c r="P211" i="2"/>
  <c r="BI208" i="2"/>
  <c r="BH208" i="2"/>
  <c r="BG208" i="2"/>
  <c r="BF208" i="2"/>
  <c r="T208" i="2"/>
  <c r="R208" i="2"/>
  <c r="P208" i="2"/>
  <c r="BI202" i="2"/>
  <c r="BH202" i="2"/>
  <c r="BG202" i="2"/>
  <c r="BF202" i="2"/>
  <c r="T202" i="2"/>
  <c r="R202" i="2"/>
  <c r="P202" i="2"/>
  <c r="BI200" i="2"/>
  <c r="BH200" i="2"/>
  <c r="BG200" i="2"/>
  <c r="BF200" i="2"/>
  <c r="T200" i="2"/>
  <c r="R200" i="2"/>
  <c r="P200" i="2"/>
  <c r="BI198" i="2"/>
  <c r="BH198" i="2"/>
  <c r="BG198" i="2"/>
  <c r="BF198" i="2"/>
  <c r="T198" i="2"/>
  <c r="R198" i="2"/>
  <c r="P198" i="2"/>
  <c r="BI196" i="2"/>
  <c r="BH196" i="2"/>
  <c r="BG196" i="2"/>
  <c r="BF196" i="2"/>
  <c r="T196" i="2"/>
  <c r="R196" i="2"/>
  <c r="P196" i="2"/>
  <c r="BI190" i="2"/>
  <c r="BH190" i="2"/>
  <c r="BG190" i="2"/>
  <c r="BF190" i="2"/>
  <c r="T190" i="2"/>
  <c r="R190" i="2"/>
  <c r="P190" i="2"/>
  <c r="BI187" i="2"/>
  <c r="BH187" i="2"/>
  <c r="BG187" i="2"/>
  <c r="BF187" i="2"/>
  <c r="T187" i="2"/>
  <c r="R187" i="2"/>
  <c r="P187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7" i="2"/>
  <c r="BH177" i="2"/>
  <c r="BG177" i="2"/>
  <c r="BF177" i="2"/>
  <c r="T177" i="2"/>
  <c r="R177" i="2"/>
  <c r="P177" i="2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6" i="2"/>
  <c r="BH166" i="2"/>
  <c r="BG166" i="2"/>
  <c r="BF166" i="2"/>
  <c r="T166" i="2"/>
  <c r="R166" i="2"/>
  <c r="P166" i="2"/>
  <c r="BI164" i="2"/>
  <c r="BH164" i="2"/>
  <c r="BG164" i="2"/>
  <c r="BF164" i="2"/>
  <c r="T164" i="2"/>
  <c r="R164" i="2"/>
  <c r="P164" i="2"/>
  <c r="BI155" i="2"/>
  <c r="BH155" i="2"/>
  <c r="BG155" i="2"/>
  <c r="BF155" i="2"/>
  <c r="T155" i="2"/>
  <c r="R155" i="2"/>
  <c r="P155" i="2"/>
  <c r="BI153" i="2"/>
  <c r="BH153" i="2"/>
  <c r="BG153" i="2"/>
  <c r="BF153" i="2"/>
  <c r="T153" i="2"/>
  <c r="R153" i="2"/>
  <c r="P153" i="2"/>
  <c r="BI151" i="2"/>
  <c r="BH151" i="2"/>
  <c r="BG151" i="2"/>
  <c r="BF151" i="2"/>
  <c r="T151" i="2"/>
  <c r="R151" i="2"/>
  <c r="P151" i="2"/>
  <c r="BI144" i="2"/>
  <c r="BH144" i="2"/>
  <c r="BG144" i="2"/>
  <c r="BF144" i="2"/>
  <c r="T144" i="2"/>
  <c r="R144" i="2"/>
  <c r="P144" i="2"/>
  <c r="BI136" i="2"/>
  <c r="BH136" i="2"/>
  <c r="BG136" i="2"/>
  <c r="BF136" i="2"/>
  <c r="T136" i="2"/>
  <c r="R136" i="2"/>
  <c r="P136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BI126" i="2"/>
  <c r="BH126" i="2"/>
  <c r="BG126" i="2"/>
  <c r="BF126" i="2"/>
  <c r="T126" i="2"/>
  <c r="R126" i="2"/>
  <c r="P126" i="2"/>
  <c r="J120" i="2"/>
  <c r="J119" i="2"/>
  <c r="F119" i="2"/>
  <c r="F117" i="2"/>
  <c r="E115" i="2"/>
  <c r="J90" i="2"/>
  <c r="J89" i="2"/>
  <c r="F89" i="2"/>
  <c r="F87" i="2"/>
  <c r="E85" i="2"/>
  <c r="J16" i="2"/>
  <c r="E16" i="2"/>
  <c r="F120" i="2"/>
  <c r="J15" i="2"/>
  <c r="J10" i="2"/>
  <c r="J117" i="2"/>
  <c r="L90" i="1"/>
  <c r="AM90" i="1"/>
  <c r="AM89" i="1"/>
  <c r="L89" i="1"/>
  <c r="AM87" i="1"/>
  <c r="L87" i="1"/>
  <c r="L85" i="1"/>
  <c r="L84" i="1"/>
  <c r="BK321" i="2"/>
  <c r="BK316" i="2"/>
  <c r="J312" i="2"/>
  <c r="J306" i="2"/>
  <c r="J301" i="2"/>
  <c r="BK295" i="2"/>
  <c r="J288" i="2"/>
  <c r="J283" i="2"/>
  <c r="BK278" i="2"/>
  <c r="J274" i="2"/>
  <c r="BK266" i="2"/>
  <c r="BK260" i="2"/>
  <c r="J258" i="2"/>
  <c r="BK237" i="2"/>
  <c r="BK231" i="2"/>
  <c r="J208" i="2"/>
  <c r="BK198" i="2"/>
  <c r="J178" i="2"/>
  <c r="J164" i="2"/>
  <c r="J136" i="2"/>
  <c r="J126" i="2"/>
  <c r="J327" i="2"/>
  <c r="BK318" i="2"/>
  <c r="J310" i="2"/>
  <c r="BK302" i="2"/>
  <c r="BK298" i="2"/>
  <c r="J291" i="2"/>
  <c r="J281" i="2"/>
  <c r="J276" i="2"/>
  <c r="J268" i="2"/>
  <c r="BK259" i="2"/>
  <c r="J245" i="2"/>
  <c r="BK235" i="2"/>
  <c r="J215" i="2"/>
  <c r="J200" i="2"/>
  <c r="J187" i="2"/>
  <c r="BK169" i="2"/>
  <c r="BK153" i="2"/>
  <c r="BK130" i="2"/>
  <c r="BK310" i="2"/>
  <c r="BK306" i="2"/>
  <c r="BK303" i="2"/>
  <c r="J294" i="2"/>
  <c r="BK288" i="2"/>
  <c r="BK276" i="2"/>
  <c r="BK272" i="2"/>
  <c r="BK268" i="2"/>
  <c r="BK256" i="2"/>
  <c r="BK229" i="2"/>
  <c r="BK200" i="2"/>
  <c r="J169" i="2"/>
  <c r="J134" i="2"/>
  <c r="BK322" i="2"/>
  <c r="J318" i="2"/>
  <c r="J313" i="2"/>
  <c r="BK308" i="2"/>
  <c r="J302" i="2"/>
  <c r="J298" i="2"/>
  <c r="J289" i="2"/>
  <c r="BK284" i="2"/>
  <c r="BK280" i="2"/>
  <c r="J275" i="2"/>
  <c r="J271" i="2"/>
  <c r="BK262" i="2"/>
  <c r="J255" i="2"/>
  <c r="BK245" i="2"/>
  <c r="J235" i="2"/>
  <c r="BK215" i="2"/>
  <c r="BK202" i="2"/>
  <c r="J180" i="2"/>
  <c r="J166" i="2"/>
  <c r="BK151" i="2"/>
  <c r="J130" i="2"/>
  <c r="J325" i="2"/>
  <c r="J316" i="2"/>
  <c r="BK307" i="2"/>
  <c r="BK301" i="2"/>
  <c r="J297" i="2"/>
  <c r="J295" i="2"/>
  <c r="J284" i="2"/>
  <c r="J278" i="2"/>
  <c r="BK269" i="2"/>
  <c r="BK263" i="2"/>
  <c r="J253" i="2"/>
  <c r="J237" i="2"/>
  <c r="J223" i="2"/>
  <c r="J198" i="2"/>
  <c r="J181" i="2"/>
  <c r="BK168" i="2"/>
  <c r="J151" i="2"/>
  <c r="BK325" i="2"/>
  <c r="BK312" i="2"/>
  <c r="J307" i="2"/>
  <c r="J304" i="2"/>
  <c r="BK296" i="2"/>
  <c r="BK289" i="2"/>
  <c r="J282" i="2"/>
  <c r="BK274" i="2"/>
  <c r="J263" i="2"/>
  <c r="BK258" i="2"/>
  <c r="J213" i="2"/>
  <c r="J196" i="2"/>
  <c r="BK166" i="2"/>
  <c r="BK133" i="2"/>
  <c r="J321" i="2"/>
  <c r="BK315" i="2"/>
  <c r="J309" i="2"/>
  <c r="BK304" i="2"/>
  <c r="BK299" i="2"/>
  <c r="BK291" i="2"/>
  <c r="J285" i="2"/>
  <c r="BK281" i="2"/>
  <c r="J277" i="2"/>
  <c r="BK273" i="2"/>
  <c r="BK265" i="2"/>
  <c r="J259" i="2"/>
  <c r="BK253" i="2"/>
  <c r="BK242" i="2"/>
  <c r="BK233" i="2"/>
  <c r="BK211" i="2"/>
  <c r="BK190" i="2"/>
  <c r="J177" i="2"/>
  <c r="J153" i="2"/>
  <c r="J133" i="2"/>
  <c r="AS94" i="1"/>
  <c r="J323" i="2"/>
  <c r="J315" i="2"/>
  <c r="BK305" i="2"/>
  <c r="J300" i="2"/>
  <c r="J296" i="2"/>
  <c r="J290" i="2"/>
  <c r="J279" i="2"/>
  <c r="BK275" i="2"/>
  <c r="J266" i="2"/>
  <c r="J256" i="2"/>
  <c r="BK239" i="2"/>
  <c r="J229" i="2"/>
  <c r="BK208" i="2"/>
  <c r="BK196" i="2"/>
  <c r="BK180" i="2"/>
  <c r="BK164" i="2"/>
  <c r="BK134" i="2"/>
  <c r="BK327" i="2"/>
  <c r="J308" i="2"/>
  <c r="BK300" i="2"/>
  <c r="BK290" i="2"/>
  <c r="BK285" i="2"/>
  <c r="J280" i="2"/>
  <c r="BK271" i="2"/>
  <c r="J262" i="2"/>
  <c r="J239" i="2"/>
  <c r="J211" i="2"/>
  <c r="BK181" i="2"/>
  <c r="BK144" i="2"/>
  <c r="BK131" i="2"/>
  <c r="BK223" i="2"/>
  <c r="BK187" i="2"/>
  <c r="J168" i="2"/>
  <c r="J155" i="2"/>
  <c r="J131" i="2"/>
  <c r="J322" i="2"/>
  <c r="BK313" i="2"/>
  <c r="J303" i="2"/>
  <c r="J299" i="2"/>
  <c r="BK294" i="2"/>
  <c r="BK282" i="2"/>
  <c r="BK277" i="2"/>
  <c r="J272" i="2"/>
  <c r="J265" i="2"/>
  <c r="BK255" i="2"/>
  <c r="J242" i="2"/>
  <c r="J231" i="2"/>
  <c r="BK213" i="2"/>
  <c r="J190" i="2"/>
  <c r="BK177" i="2"/>
  <c r="BK155" i="2"/>
  <c r="J144" i="2"/>
  <c r="BK323" i="2"/>
  <c r="BK309" i="2"/>
  <c r="J305" i="2"/>
  <c r="BK297" i="2"/>
  <c r="BK283" i="2"/>
  <c r="BK279" i="2"/>
  <c r="J273" i="2"/>
  <c r="J269" i="2"/>
  <c r="J260" i="2"/>
  <c r="J233" i="2"/>
  <c r="J202" i="2"/>
  <c r="BK178" i="2"/>
  <c r="BK136" i="2"/>
  <c r="BK126" i="2"/>
  <c r="T125" i="2" l="1"/>
  <c r="T244" i="2"/>
  <c r="P257" i="2"/>
  <c r="P311" i="2"/>
  <c r="BK320" i="2"/>
  <c r="P125" i="2"/>
  <c r="P124" i="2" s="1"/>
  <c r="R244" i="2"/>
  <c r="R257" i="2"/>
  <c r="R311" i="2"/>
  <c r="T320" i="2"/>
  <c r="T319" i="2" s="1"/>
  <c r="R125" i="2"/>
  <c r="R124" i="2" s="1"/>
  <c r="P244" i="2"/>
  <c r="T257" i="2"/>
  <c r="T311" i="2"/>
  <c r="R320" i="2"/>
  <c r="R319" i="2" s="1"/>
  <c r="BK125" i="2"/>
  <c r="J125" i="2" s="1"/>
  <c r="J96" i="2" s="1"/>
  <c r="BK244" i="2"/>
  <c r="J244" i="2"/>
  <c r="J98" i="2" s="1"/>
  <c r="BK257" i="2"/>
  <c r="J257" i="2" s="1"/>
  <c r="J99" i="2" s="1"/>
  <c r="BK311" i="2"/>
  <c r="J311" i="2" s="1"/>
  <c r="J100" i="2" s="1"/>
  <c r="P320" i="2"/>
  <c r="P319" i="2" s="1"/>
  <c r="BK241" i="2"/>
  <c r="J241" i="2" s="1"/>
  <c r="J97" i="2" s="1"/>
  <c r="BK317" i="2"/>
  <c r="J317" i="2" s="1"/>
  <c r="J101" i="2" s="1"/>
  <c r="BK324" i="2"/>
  <c r="J324" i="2" s="1"/>
  <c r="J104" i="2" s="1"/>
  <c r="BK326" i="2"/>
  <c r="J326" i="2"/>
  <c r="J105" i="2" s="1"/>
  <c r="J87" i="2"/>
  <c r="F90" i="2"/>
  <c r="BE130" i="2"/>
  <c r="BE131" i="2"/>
  <c r="BE155" i="2"/>
  <c r="BE180" i="2"/>
  <c r="BE223" i="2"/>
  <c r="BE242" i="2"/>
  <c r="BE255" i="2"/>
  <c r="BE265" i="2"/>
  <c r="BE266" i="2"/>
  <c r="BE273" i="2"/>
  <c r="BE275" i="2"/>
  <c r="BE284" i="2"/>
  <c r="BE299" i="2"/>
  <c r="BE302" i="2"/>
  <c r="BE327" i="2"/>
  <c r="BE321" i="2"/>
  <c r="BE322" i="2"/>
  <c r="BE323" i="2"/>
  <c r="BE133" i="2"/>
  <c r="BE136" i="2"/>
  <c r="BE151" i="2"/>
  <c r="BE166" i="2"/>
  <c r="BE168" i="2"/>
  <c r="BE178" i="2"/>
  <c r="BE181" i="2"/>
  <c r="BE187" i="2"/>
  <c r="BE190" i="2"/>
  <c r="BE198" i="2"/>
  <c r="BE202" i="2"/>
  <c r="BE211" i="2"/>
  <c r="BE233" i="2"/>
  <c r="BE253" i="2"/>
  <c r="BE258" i="2"/>
  <c r="BE262" i="2"/>
  <c r="BE268" i="2"/>
  <c r="BE271" i="2"/>
  <c r="BE274" i="2"/>
  <c r="BE276" i="2"/>
  <c r="BE278" i="2"/>
  <c r="BE280" i="2"/>
  <c r="BE281" i="2"/>
  <c r="BE289" i="2"/>
  <c r="BE290" i="2"/>
  <c r="BE291" i="2"/>
  <c r="BE295" i="2"/>
  <c r="BE296" i="2"/>
  <c r="BE297" i="2"/>
  <c r="BE301" i="2"/>
  <c r="BE306" i="2"/>
  <c r="BE309" i="2"/>
  <c r="BE312" i="2"/>
  <c r="BE313" i="2"/>
  <c r="BE315" i="2"/>
  <c r="BE325" i="2"/>
  <c r="BE126" i="2"/>
  <c r="BE134" i="2"/>
  <c r="BE144" i="2"/>
  <c r="BE153" i="2"/>
  <c r="BE164" i="2"/>
  <c r="BE169" i="2"/>
  <c r="BE177" i="2"/>
  <c r="BE196" i="2"/>
  <c r="BE200" i="2"/>
  <c r="BE208" i="2"/>
  <c r="BE213" i="2"/>
  <c r="BE215" i="2"/>
  <c r="BE229" i="2"/>
  <c r="BE231" i="2"/>
  <c r="BE235" i="2"/>
  <c r="BE237" i="2"/>
  <c r="BE239" i="2"/>
  <c r="BE245" i="2"/>
  <c r="BE256" i="2"/>
  <c r="BE259" i="2"/>
  <c r="BE260" i="2"/>
  <c r="BE263" i="2"/>
  <c r="BE269" i="2"/>
  <c r="BE272" i="2"/>
  <c r="BE277" i="2"/>
  <c r="BE279" i="2"/>
  <c r="BE282" i="2"/>
  <c r="BE283" i="2"/>
  <c r="BE285" i="2"/>
  <c r="BE288" i="2"/>
  <c r="BE294" i="2"/>
  <c r="BE298" i="2"/>
  <c r="BE300" i="2"/>
  <c r="BE303" i="2"/>
  <c r="BE304" i="2"/>
  <c r="BE305" i="2"/>
  <c r="BE307" i="2"/>
  <c r="BE308" i="2"/>
  <c r="BE310" i="2"/>
  <c r="BE316" i="2"/>
  <c r="BE318" i="2"/>
  <c r="F32" i="2"/>
  <c r="BA95" i="1"/>
  <c r="BA94" i="1" s="1"/>
  <c r="AW94" i="1" s="1"/>
  <c r="AK30" i="1" s="1"/>
  <c r="F34" i="2"/>
  <c r="BC95" i="1" s="1"/>
  <c r="BC94" i="1" s="1"/>
  <c r="AY94" i="1" s="1"/>
  <c r="J32" i="2"/>
  <c r="AW95" i="1" s="1"/>
  <c r="F33" i="2"/>
  <c r="BB95" i="1"/>
  <c r="BB94" i="1"/>
  <c r="W31" i="1" s="1"/>
  <c r="F35" i="2"/>
  <c r="BD95" i="1"/>
  <c r="BD94" i="1"/>
  <c r="W33" i="1" s="1"/>
  <c r="R123" i="2" l="1"/>
  <c r="P123" i="2"/>
  <c r="AU95" i="1"/>
  <c r="BK319" i="2"/>
  <c r="J319" i="2" s="1"/>
  <c r="J102" i="2" s="1"/>
  <c r="T124" i="2"/>
  <c r="T123" i="2"/>
  <c r="J320" i="2"/>
  <c r="J103" i="2" s="1"/>
  <c r="BK124" i="2"/>
  <c r="J124" i="2"/>
  <c r="J95" i="2" s="1"/>
  <c r="F31" i="2"/>
  <c r="AZ95" i="1" s="1"/>
  <c r="AZ94" i="1" s="1"/>
  <c r="AV94" i="1" s="1"/>
  <c r="AK29" i="1" s="1"/>
  <c r="AU94" i="1"/>
  <c r="AX94" i="1"/>
  <c r="J31" i="2"/>
  <c r="AV95" i="1" s="1"/>
  <c r="AT95" i="1" s="1"/>
  <c r="W30" i="1"/>
  <c r="W32" i="1"/>
  <c r="BK123" i="2" l="1"/>
  <c r="J123" i="2" s="1"/>
  <c r="J94" i="2" s="1"/>
  <c r="W29" i="1"/>
  <c r="AT94" i="1"/>
  <c r="J28" i="2" l="1"/>
  <c r="AG95" i="1" s="1"/>
  <c r="AG94" i="1" s="1"/>
  <c r="AK26" i="1" s="1"/>
  <c r="AK35" i="1" s="1"/>
  <c r="AN94" i="1" l="1"/>
  <c r="J37" i="2"/>
  <c r="AN95" i="1"/>
</calcChain>
</file>

<file path=xl/sharedStrings.xml><?xml version="1.0" encoding="utf-8"?>
<sst xmlns="http://schemas.openxmlformats.org/spreadsheetml/2006/main" count="2997" uniqueCount="615">
  <si>
    <t>Export Komplet</t>
  </si>
  <si>
    <t/>
  </si>
  <si>
    <t>2.0</t>
  </si>
  <si>
    <t>False</t>
  </si>
  <si>
    <t>{4241bfaa-c172-4d71-8594-72a6cb2e9357}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</si>
  <si>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</si>
  <si>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</si>
  <si>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</si>
  <si>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</si>
  <si>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</si>
  <si>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</si>
  <si>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</si>
  <si>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</si>
  <si>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</si>
  <si>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Hradil2505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</si>
  <si>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</si>
  <si>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</si>
  <si>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dešťové kanalizace Poličná</t>
  </si>
  <si>
    <t>KSO:</t>
  </si>
  <si>
    <t>CC-CZ:</t>
  </si>
  <si>
    <t>Místo:</t>
  </si>
  <si>
    <t>Poličná</t>
  </si>
  <si>
    <t>Datum:</t>
  </si>
  <si>
    <t>29. 6. 2025</t>
  </si>
  <si>
    <t>Zadavatel:</t>
  </si>
  <si>
    <t>IČ:</t>
  </si>
  <si>
    <t>Obec Poličná</t>
  </si>
  <si>
    <t>DIČ:</t>
  </si>
  <si>
    <t>Uchazeč:</t>
  </si>
  <si>
    <t>Vyplň údaj</t>
  </si>
  <si>
    <t>Projektant:</t>
  </si>
  <si>
    <t>Ivo Hradil-VODOPROJEKT</t>
  </si>
  <si>
    <t>True</t>
  </si>
  <si>
    <t>Zpracovatel:</t>
  </si>
  <si>
    <t>Fajfrová Irena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</si>
  <si>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</si>
  <si>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</si>
  <si>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</si>
  <si>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</si>
  <si>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</si>
  <si>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</si>
  <si>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</si>
  <si>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</si>
  <si>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</si>
  <si>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</si>
  <si>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</si>
  <si>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</si>
  <si>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</si>
  <si>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</si>
  <si>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</si>
  <si>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</si>
  <si>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</si>
  <si>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</si>
  <si>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</si>
  <si>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</si>
  <si>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</si>
  <si>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</si>
  <si>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</si>
  <si>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</si>
  <si>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</si>
  <si>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</si>
  <si>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</si>
  <si>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</si>
  <si>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</si>
  <si>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</si>
  <si>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</si>
  <si>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</si>
  <si>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</si>
  <si>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</si>
  <si>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</si>
  <si>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</si>
  <si>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</si>
  <si>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</si>
  <si>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</si>
  <si>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</si>
  <si>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</si>
  <si>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</si>
  <si>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</si>
  <si>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</si>
  <si>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</si>
  <si>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</si>
  <si>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</si>
  <si>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</si>
  <si>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or</t>
  </si>
  <si>
    <t>217,5</t>
  </si>
  <si>
    <t>2</t>
  </si>
  <si>
    <t>r</t>
  </si>
  <si>
    <t>162,938</t>
  </si>
  <si>
    <t>KRYCÍ LIST SOUPISU PRACÍ</t>
  </si>
  <si>
    <t>s</t>
  </si>
  <si>
    <t>26,493</t>
  </si>
  <si>
    <t>o</t>
  </si>
  <si>
    <t>164,975</t>
  </si>
  <si>
    <t>z</t>
  </si>
  <si>
    <t>25,883</t>
  </si>
  <si>
    <t>p1</t>
  </si>
  <si>
    <t>131,7</t>
  </si>
  <si>
    <t>p2</t>
  </si>
  <si>
    <t>26,646</t>
  </si>
  <si>
    <t>r1</t>
  </si>
  <si>
    <t>1,427</t>
  </si>
  <si>
    <t>j</t>
  </si>
  <si>
    <t>31,35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</si>
  <si>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</si>
  <si>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</si>
  <si>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</si>
  <si>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</si>
  <si>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</si>
  <si>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</si>
  <si>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</si>
  <si>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</si>
  <si>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</si>
  <si>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8 - Trubní vedení</t>
  </si>
  <si>
    <t xml:space="preserve">    997 - Doprava suti a vybouraných hmot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</si>
  <si>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</si>
  <si>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</si>
  <si>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</si>
  <si>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</si>
  <si>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</si>
  <si>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</si>
  <si>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</si>
  <si>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</si>
  <si>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</si>
  <si>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</si>
  <si>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</si>
  <si>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</si>
  <si>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</si>
  <si>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</si>
  <si>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</si>
  <si>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</si>
  <si>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</si>
  <si>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</si>
  <si>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</si>
  <si>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</si>
  <si>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</si>
  <si>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</si>
  <si>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</si>
  <si>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119003211</t>
  </si>
  <si>
    <t>Mobilní plotová zábrana s reflexním pásem výšky do 1,5 m pro zabezpečení výkopu zřízení</t>
  </si>
  <si>
    <t>m</t>
  </si>
  <si>
    <t>CS ÚRS 2025 01</t>
  </si>
  <si>
    <t>4</t>
  </si>
  <si>
    <t>-1385238081</t>
  </si>
  <si>
    <t>VV</t>
  </si>
  <si>
    <t>145</t>
  </si>
  <si>
    <t>3,0*4*2</t>
  </si>
  <si>
    <t>Součet</t>
  </si>
  <si>
    <t>119003212</t>
  </si>
  <si>
    <t>Mobilní plotová zábrana s reflexním pásem výšky do 1,5 m pro zabezpečení výkopu odstranění</t>
  </si>
  <si>
    <t>-88688475</t>
  </si>
  <si>
    <t>3</t>
  </si>
  <si>
    <t>119004111</t>
  </si>
  <si>
    <t>Bezpečný vstup nebo výstup z výkopu pomocí žebříku zřízení</t>
  </si>
  <si>
    <t>-1241243013</t>
  </si>
  <si>
    <t>2,0*2</t>
  </si>
  <si>
    <t>119004112</t>
  </si>
  <si>
    <t>Bezpečný vstup nebo výstup z výkopu pomocí žebříku odstranění</t>
  </si>
  <si>
    <t>-976990522</t>
  </si>
  <si>
    <t>5</t>
  </si>
  <si>
    <t>121151103</t>
  </si>
  <si>
    <t>Sejmutí ornice plochy do 100 m2 tl vrstvy do 200 mm strojně</t>
  </si>
  <si>
    <t>m2</t>
  </si>
  <si>
    <t>1551854812</t>
  </si>
  <si>
    <t>145*1,5</t>
  </si>
  <si>
    <t>6</t>
  </si>
  <si>
    <t>132212131</t>
  </si>
  <si>
    <t>Hloubení nezapažených rýh šířky do 800 mm v soudržných horninách třídy těžitelnosti I skupiny 3 ručně</t>
  </si>
  <si>
    <t>m3</t>
  </si>
  <si>
    <t>-1861011668</t>
  </si>
  <si>
    <t>dokopání pro odbočení</t>
  </si>
  <si>
    <t>1,1*(1,23+1,2)*0,5*0,5</t>
  </si>
  <si>
    <t>1,1*(0,6+0,45)*0,5*0,5</t>
  </si>
  <si>
    <t>1,1*(0,45+0,4)*0,5*0,5</t>
  </si>
  <si>
    <t>0,9*(0,55+0,5)*0,5*0,5</t>
  </si>
  <si>
    <t>Mezisoučet</t>
  </si>
  <si>
    <t>r1*0,5</t>
  </si>
  <si>
    <t>7</t>
  </si>
  <si>
    <t>132254204</t>
  </si>
  <si>
    <t>Hloubení zapažených rýh š do 2000 mm v hornině třídy těžitelnosti I skupiny 3 objem do 500 m3</t>
  </si>
  <si>
    <t>-1430165343</t>
  </si>
  <si>
    <t>sběrač D</t>
  </si>
  <si>
    <t>1,2*(1,15+1,57)*0,5*19,5</t>
  </si>
  <si>
    <t>1,2*(1,57+1,72)*0,5*45,6</t>
  </si>
  <si>
    <t>1,2*(1,34+1,4)*0,5*(4,5+20,5)</t>
  </si>
  <si>
    <t>r*0,5</t>
  </si>
  <si>
    <t>8</t>
  </si>
  <si>
    <t>132312131</t>
  </si>
  <si>
    <t>Hloubení nezapažených rýh šířky do 800 mm v soudržných horninách třídy těžitelnosti II skupiny 4 ručně</t>
  </si>
  <si>
    <t>1521903163</t>
  </si>
  <si>
    <t>9</t>
  </si>
  <si>
    <t>132354204</t>
  </si>
  <si>
    <t>Hloubení zapažených rýh š do 2000 mm v hornině třídy těžitelnosti II skupiny 4 objem do 500 m3</t>
  </si>
  <si>
    <t>-838726868</t>
  </si>
  <si>
    <t>10</t>
  </si>
  <si>
    <t>133255102</t>
  </si>
  <si>
    <t>Hloubení šachet zapažených v hornině třídy těžitelnosti I skupiny 3 objem do 50 m3 v omezeném prostoru</t>
  </si>
  <si>
    <t>18601596</t>
  </si>
  <si>
    <t>prefa šachty DN 1000mm</t>
  </si>
  <si>
    <t>2,4*2,4*(1,08+1,4)</t>
  </si>
  <si>
    <t>plastové šachty DN 400</t>
  </si>
  <si>
    <t>1,0*1,0*(1,57+1,4)</t>
  </si>
  <si>
    <t>HV</t>
  </si>
  <si>
    <t>(1,5+0,6*2)*(0,88+0,6*2)*1,645</t>
  </si>
  <si>
    <t>s*0,5</t>
  </si>
  <si>
    <t>11</t>
  </si>
  <si>
    <t>133355102</t>
  </si>
  <si>
    <t>Hloubení šachet zapažených v hornině třídy těžitelnosti II skupiny 4 objem do 50 m3 v omezeném prostoru</t>
  </si>
  <si>
    <t>146439799</t>
  </si>
  <si>
    <t>151101101</t>
  </si>
  <si>
    <t>Zřízení příložného pažení a rozepření stěn rýh hl do 2 m</t>
  </si>
  <si>
    <t>-436206075</t>
  </si>
  <si>
    <t>r/1,2*2</t>
  </si>
  <si>
    <t>13</t>
  </si>
  <si>
    <t>151101111</t>
  </si>
  <si>
    <t>Odstranění příložného pažení a rozepření stěn rýh hl do 2 m</t>
  </si>
  <si>
    <t>-1461860395</t>
  </si>
  <si>
    <t>14</t>
  </si>
  <si>
    <t>151101201</t>
  </si>
  <si>
    <t>Zřízení příložného pažení stěn výkopu hl do 4 m</t>
  </si>
  <si>
    <t>29947504</t>
  </si>
  <si>
    <t>2,4*4*(1,08+1,4)</t>
  </si>
  <si>
    <t>1,0*4*(1,57+1,4)</t>
  </si>
  <si>
    <t>(1,5+0,6*2+0,88+0,6*2)*2*1,645</t>
  </si>
  <si>
    <t>15</t>
  </si>
  <si>
    <t>151101211</t>
  </si>
  <si>
    <t>Odstranění příložného pažení stěn hl do 4 m</t>
  </si>
  <si>
    <t>1882742110</t>
  </si>
  <si>
    <t>16</t>
  </si>
  <si>
    <t>151101301</t>
  </si>
  <si>
    <t>Zřízení rozepření stěn při pažení příložném hl do 4 m</t>
  </si>
  <si>
    <t>1994791543</t>
  </si>
  <si>
    <t>s+j</t>
  </si>
  <si>
    <t>17</t>
  </si>
  <si>
    <t>151101311</t>
  </si>
  <si>
    <t>Odstranění rozepření stěn při pažení příložném hl do 4 m</t>
  </si>
  <si>
    <t>-1986851761</t>
  </si>
  <si>
    <t>18</t>
  </si>
  <si>
    <t>162451106</t>
  </si>
  <si>
    <t>Vodorovné přemístění přes 1 500 do 2000 m výkopku/sypaniny z horniny třídy těžitelnosti I skupiny 1 až 3</t>
  </si>
  <si>
    <t>-933870231</t>
  </si>
  <si>
    <t>odvoz + dovoz zeminy pro zásyp na mezideponii</t>
  </si>
  <si>
    <t>z*0,5*2</t>
  </si>
  <si>
    <t>ornice odvoz + dovoz na mezideponii</t>
  </si>
  <si>
    <t>or*0,15*2</t>
  </si>
  <si>
    <t>19</t>
  </si>
  <si>
    <t>162451126</t>
  </si>
  <si>
    <t>Vodorovné přemístění přes 1 500 do 2000 m výkopku/sypaniny z horniny třídy těžitelnosti II skupiny 4 a 5</t>
  </si>
  <si>
    <t>975301446</t>
  </si>
  <si>
    <t>20</t>
  </si>
  <si>
    <t>162751117</t>
  </si>
  <si>
    <t>Vodorovné přemístění přes 9 000 do 10000 m výkopku/sypaniny z horniny třídy těžitelnosti I skupiny 1 až 3</t>
  </si>
  <si>
    <t>-2137801659</t>
  </si>
  <si>
    <t>odvoz přebytečné zeminy na skládku</t>
  </si>
  <si>
    <t>r+s+r1</t>
  </si>
  <si>
    <t>-z</t>
  </si>
  <si>
    <t>o*0,5</t>
  </si>
  <si>
    <t>162751119</t>
  </si>
  <si>
    <t>Příplatek k vodorovnému přemístění výkopku/sypaniny z horniny třídy těžitelnosti I skupiny 1 až 3 ZKD 1000 m přes 10000 m</t>
  </si>
  <si>
    <t>580087235</t>
  </si>
  <si>
    <t>o*0,5*10</t>
  </si>
  <si>
    <t>22</t>
  </si>
  <si>
    <t>162751137</t>
  </si>
  <si>
    <t>Vodorovné přemístění přes 9 000 do 10000 m výkopku/sypaniny z horniny třídy těžitelnosti II skupiny 4 a 5</t>
  </si>
  <si>
    <t>-1197186071</t>
  </si>
  <si>
    <t>23</t>
  </si>
  <si>
    <t>162751139</t>
  </si>
  <si>
    <t>Příplatek k vodorovnému přemístění výkopku/sypaniny z horniny třídy těžitelnosti II skupiny 4 a 5 ZKD 1000 m přes 10000 m</t>
  </si>
  <si>
    <t>-356320009</t>
  </si>
  <si>
    <t>24</t>
  </si>
  <si>
    <t>167151111</t>
  </si>
  <si>
    <t>Nakládání výkopku z hornin třídy těžitelnosti I skupiny 1 až 3 přes 100 m3</t>
  </si>
  <si>
    <t>381624191</t>
  </si>
  <si>
    <t>dovoz zeminy z mezideponie</t>
  </si>
  <si>
    <t>z*0,5</t>
  </si>
  <si>
    <t>ornice dovoz z mezideponie</t>
  </si>
  <si>
    <t>or*0,15</t>
  </si>
  <si>
    <t>25</t>
  </si>
  <si>
    <t>167151112</t>
  </si>
  <si>
    <t>Nakládání výkopku z hornin třídy těžitelnosti II skupiny 4 a 5 přes 100 m3</t>
  </si>
  <si>
    <t>-585160635</t>
  </si>
  <si>
    <t>26</t>
  </si>
  <si>
    <t>171201231</t>
  </si>
  <si>
    <t>Poplatek za uložení zeminy a kamení na recyklační skládce (skládkovné) kód odpadu 17 05 04</t>
  </si>
  <si>
    <t>t</t>
  </si>
  <si>
    <t>-1131170669</t>
  </si>
  <si>
    <t>o*2,0</t>
  </si>
  <si>
    <t>27</t>
  </si>
  <si>
    <t>171251201</t>
  </si>
  <si>
    <t>Uložení sypaniny na skládky nebo meziskládky</t>
  </si>
  <si>
    <t>-1764898734</t>
  </si>
  <si>
    <t>28</t>
  </si>
  <si>
    <t>174151101</t>
  </si>
  <si>
    <t>Zásyp jam, šachet rýh nebo kolem objektů sypaninou se zhutněním</t>
  </si>
  <si>
    <t>1078298637</t>
  </si>
  <si>
    <t>v zeleném</t>
  </si>
  <si>
    <t>-p1-p2</t>
  </si>
  <si>
    <t>-1,3*1,3*(1,08+1,4)</t>
  </si>
  <si>
    <t>-0,3*0,3*(1,57+1,4)</t>
  </si>
  <si>
    <t>-1,5*0,88*1,645</t>
  </si>
  <si>
    <t>29</t>
  </si>
  <si>
    <t>175151101</t>
  </si>
  <si>
    <t>Obsypání potrubí strojně sypaninou bez prohození, uloženou do 3 m</t>
  </si>
  <si>
    <t>-687015256</t>
  </si>
  <si>
    <t>1,2*0,75*145,0</t>
  </si>
  <si>
    <t>1,1*0,635*1,0</t>
  </si>
  <si>
    <t>1,1*0,525*0,5</t>
  </si>
  <si>
    <t>0,9*00,47*0,5</t>
  </si>
  <si>
    <t>30</t>
  </si>
  <si>
    <t>M</t>
  </si>
  <si>
    <t>58337331</t>
  </si>
  <si>
    <t>štěrkopísek frakce 0/22</t>
  </si>
  <si>
    <t>-2038883869</t>
  </si>
  <si>
    <t>131,7*2 'Přepočtené koeficientem množství</t>
  </si>
  <si>
    <t>31</t>
  </si>
  <si>
    <t>181351003</t>
  </si>
  <si>
    <t>Rozprostření ornice tl vrstvy do 200 mm pl do 100 m2 v rovině nebo ve svahu do 1:5 strojně</t>
  </si>
  <si>
    <t>2126600058</t>
  </si>
  <si>
    <t>32</t>
  </si>
  <si>
    <t>181411131</t>
  </si>
  <si>
    <t>Založení parkového trávníku výsevem pl do 1000 m2 v rovině a ve svahu do 1:5</t>
  </si>
  <si>
    <t>-260522063</t>
  </si>
  <si>
    <t>33</t>
  </si>
  <si>
    <t>00572410</t>
  </si>
  <si>
    <t>osivo směs travní parková</t>
  </si>
  <si>
    <t>kg</t>
  </si>
  <si>
    <t>-912907835</t>
  </si>
  <si>
    <t>217,5*0,02 'Přepočtené koeficientem množství</t>
  </si>
  <si>
    <t>34</t>
  </si>
  <si>
    <t>183403153</t>
  </si>
  <si>
    <t>Obdělání půdy hrabáním v rovině a svahu do 1:5</t>
  </si>
  <si>
    <t>1099446979</t>
  </si>
  <si>
    <t>35</t>
  </si>
  <si>
    <t>183403161</t>
  </si>
  <si>
    <t>Obdělání půdy válením v rovině a svahu do 1:5</t>
  </si>
  <si>
    <t>290429955</t>
  </si>
  <si>
    <t>Svislé a kompletní konstrukce</t>
  </si>
  <si>
    <t>36</t>
  </si>
  <si>
    <t>359901211</t>
  </si>
  <si>
    <t>Monitoring stoky jakékoli výšky na nové kanalizaci</t>
  </si>
  <si>
    <t>-57900073</t>
  </si>
  <si>
    <t>145+2,0</t>
  </si>
  <si>
    <t>Vodorovné konstrukce</t>
  </si>
  <si>
    <t>37</t>
  </si>
  <si>
    <t>451572111</t>
  </si>
  <si>
    <t>Lože pod potrubí otevřený výkop z kameniva drobného těženého</t>
  </si>
  <si>
    <t>-1655956490</t>
  </si>
  <si>
    <t>1,2*0,15*145,0</t>
  </si>
  <si>
    <t>1,1*0,15*1,0</t>
  </si>
  <si>
    <t>1,1*0,1*0,5</t>
  </si>
  <si>
    <t>0,9*0,1*0,5</t>
  </si>
  <si>
    <t>1,4*1,4*0,05*2</t>
  </si>
  <si>
    <t>0,65*0,65*0,1*2</t>
  </si>
  <si>
    <t>38</t>
  </si>
  <si>
    <t>452112112</t>
  </si>
  <si>
    <t>Osazení betonových prstenců nebo rámů v do 100 mm pod poklopy a mříže</t>
  </si>
  <si>
    <t>kus</t>
  </si>
  <si>
    <t>-1381617088</t>
  </si>
  <si>
    <t>"vpusť"    2</t>
  </si>
  <si>
    <t>39</t>
  </si>
  <si>
    <t>59224185</t>
  </si>
  <si>
    <t>prstenec šachtový vyrovnávací betonový 625x120x60mm</t>
  </si>
  <si>
    <t>-1375216356</t>
  </si>
  <si>
    <t>40</t>
  </si>
  <si>
    <t>WVN.RF605000W</t>
  </si>
  <si>
    <t>BETONOVÝ ADAPTER DO ULIČNÍ VPUSTI 420x620 *</t>
  </si>
  <si>
    <t>-946441370</t>
  </si>
  <si>
    <t>Trubní vedení</t>
  </si>
  <si>
    <t>41</t>
  </si>
  <si>
    <t>810391811</t>
  </si>
  <si>
    <t>Bourání stávajícího potrubí z betonu DN přes 200 do 400</t>
  </si>
  <si>
    <t>-806657977</t>
  </si>
  <si>
    <t>42</t>
  </si>
  <si>
    <t>871313122</t>
  </si>
  <si>
    <t>Montáž kanalizačního potrubí hladkého plnostěnného SN 10 z PVC-U DN 160</t>
  </si>
  <si>
    <t>-1986796036</t>
  </si>
  <si>
    <t>43</t>
  </si>
  <si>
    <t>28611173</t>
  </si>
  <si>
    <t>trubka kanalizační PVC-U plnostěnná jednovrstvá DN 160x1000mm SN10</t>
  </si>
  <si>
    <t>206244957</t>
  </si>
  <si>
    <t>0,5*1,03 'Přepočtené koeficientem množství</t>
  </si>
  <si>
    <t>44</t>
  </si>
  <si>
    <t>871350310</t>
  </si>
  <si>
    <t>Montáž kanalizačního potrubí hladkého plnostěnného SN 10 z polypropylenu DN 200</t>
  </si>
  <si>
    <t>14175931</t>
  </si>
  <si>
    <t>45</t>
  </si>
  <si>
    <t>28614208</t>
  </si>
  <si>
    <t>trubka kanalizační PP plnostěnná jednovrstvá DN 200x1000mm SN10</t>
  </si>
  <si>
    <t>-1341273075</t>
  </si>
  <si>
    <t>0,5*1,015 'Přepočtené koeficientem množství</t>
  </si>
  <si>
    <t>46</t>
  </si>
  <si>
    <t>871370310</t>
  </si>
  <si>
    <t>Montáž kanalizačního potrubí hladkého plnostěnného SN 10 z polypropylenu DN 300</t>
  </si>
  <si>
    <t>1014646701</t>
  </si>
  <si>
    <t>47</t>
  </si>
  <si>
    <t>28614321</t>
  </si>
  <si>
    <t>trubka kanalizační PP plnostěnná jednovrstvá DN 315x1000mm SN10</t>
  </si>
  <si>
    <t>-2072915884</t>
  </si>
  <si>
    <t>1*1,015 'Přepočtené koeficientem množství</t>
  </si>
  <si>
    <t>48</t>
  </si>
  <si>
    <t>871390310</t>
  </si>
  <si>
    <t>Montáž kanalizačního potrubí hladkého plnostěnného SN 10 z polypropylenu DN 400</t>
  </si>
  <si>
    <t>1098465710</t>
  </si>
  <si>
    <t>49</t>
  </si>
  <si>
    <t>28614222</t>
  </si>
  <si>
    <t>trubka kanalizační PP plnostěnná jednovrstvá DN 400x6000mm SN10</t>
  </si>
  <si>
    <t>1949150772</t>
  </si>
  <si>
    <t>145*1,015 'Přepočtené koeficientem množství</t>
  </si>
  <si>
    <t>50</t>
  </si>
  <si>
    <t>877310330</t>
  </si>
  <si>
    <t>Montáž spojek na kanalizačním potrubí z PP nebo tvrdého PVC-U trub hladkých plnostěnných DN 150</t>
  </si>
  <si>
    <t>1900042868</t>
  </si>
  <si>
    <t>51</t>
  </si>
  <si>
    <t>28654465</t>
  </si>
  <si>
    <t>spojka dvouhrdlá kanalizační PP DN 160</t>
  </si>
  <si>
    <t>1787324152</t>
  </si>
  <si>
    <t>52</t>
  </si>
  <si>
    <t>877310440.1</t>
  </si>
  <si>
    <t>Montáž šachtových vložek na kanalizačním potrubí z PP trub  DN 150</t>
  </si>
  <si>
    <t>998459003</t>
  </si>
  <si>
    <t>53</t>
  </si>
  <si>
    <t>28617480.1</t>
  </si>
  <si>
    <t>vložka šachtová kanalizace PP  DN 160</t>
  </si>
  <si>
    <t>-1002704729</t>
  </si>
  <si>
    <t>54</t>
  </si>
  <si>
    <t>877350330</t>
  </si>
  <si>
    <t>Montáž spojek na kanalizačním potrubí z PP nebo tvrdého PVC-U trub hladkých plnostěnných DN 200</t>
  </si>
  <si>
    <t>-1685854034</t>
  </si>
  <si>
    <t>55</t>
  </si>
  <si>
    <t>28654466</t>
  </si>
  <si>
    <t>spojka dvouhrdlá kanalizační PP DN 200</t>
  </si>
  <si>
    <t>1606804181</t>
  </si>
  <si>
    <t>56</t>
  </si>
  <si>
    <t>877350440.1</t>
  </si>
  <si>
    <t>Montáž šachtových vložek na kanalizačním potrubí z PP trub DN 200</t>
  </si>
  <si>
    <t>-814888497</t>
  </si>
  <si>
    <t>57</t>
  </si>
  <si>
    <t>28617481.1</t>
  </si>
  <si>
    <t>vložka šachtová kanalizace PP DN 200</t>
  </si>
  <si>
    <t>1708308995</t>
  </si>
  <si>
    <t>58</t>
  </si>
  <si>
    <t>877370330</t>
  </si>
  <si>
    <t>Montáž spojek na kanalizačním potrubí z PP nebo tvrdého PVC-U trub hladkých plnostěnných DN 300</t>
  </si>
  <si>
    <t>1292397656</t>
  </si>
  <si>
    <t>59</t>
  </si>
  <si>
    <t>28654468</t>
  </si>
  <si>
    <t>spojka dvouhrdlá kanalizační PP DN 300</t>
  </si>
  <si>
    <t>2016045401</t>
  </si>
  <si>
    <t>60</t>
  </si>
  <si>
    <t>877370440.1</t>
  </si>
  <si>
    <t>Montáž šachtových vložek na kanalizačním potrubí z PP trub  DN 300</t>
  </si>
  <si>
    <t>-138190524</t>
  </si>
  <si>
    <t>61</t>
  </si>
  <si>
    <t>28617483.1</t>
  </si>
  <si>
    <t>vložka šachtová kanalizace PP  DN 300</t>
  </si>
  <si>
    <t>-1894001138</t>
  </si>
  <si>
    <t>62</t>
  </si>
  <si>
    <t>877390440.1</t>
  </si>
  <si>
    <t>Montáž šachtových vložek na kanalizačním potrubí z PP trub  DN 400</t>
  </si>
  <si>
    <t>-209228767</t>
  </si>
  <si>
    <t>63</t>
  </si>
  <si>
    <t>28617484.1</t>
  </si>
  <si>
    <t>vložka šachtová kanalizace PP  DN 400</t>
  </si>
  <si>
    <t>-650850524</t>
  </si>
  <si>
    <t>64</t>
  </si>
  <si>
    <t>890411851</t>
  </si>
  <si>
    <t>Bourání šachet z prefabrikovaných skruží strojně obestavěného prostoru do 1,5 m3</t>
  </si>
  <si>
    <t>-673016100</t>
  </si>
  <si>
    <t>stávající RŠ</t>
  </si>
  <si>
    <t>3,14*0,55*0,55*1,5</t>
  </si>
  <si>
    <t>65</t>
  </si>
  <si>
    <t>892351111</t>
  </si>
  <si>
    <t>Tlaková zkouška vodou potrubí DN 150 nebo 200</t>
  </si>
  <si>
    <t>406745817</t>
  </si>
  <si>
    <t>66</t>
  </si>
  <si>
    <t>892381111</t>
  </si>
  <si>
    <t>Tlaková zkouška vodou potrubí DN 250, DN 300 nebo 350</t>
  </si>
  <si>
    <t>-1007147227</t>
  </si>
  <si>
    <t>67</t>
  </si>
  <si>
    <t>892421111</t>
  </si>
  <si>
    <t>Tlaková zkouška vodou potrubí DN 400 nebo 500</t>
  </si>
  <si>
    <t>-1174308967</t>
  </si>
  <si>
    <t>68</t>
  </si>
  <si>
    <t>894410103</t>
  </si>
  <si>
    <t>Osazení betonových dílců pro kanalizační šachty DN 1000 šachtové dno výšky 1000 mm</t>
  </si>
  <si>
    <t>2101925101</t>
  </si>
  <si>
    <t>"Š2,Š4"</t>
  </si>
  <si>
    <t>69</t>
  </si>
  <si>
    <t>59224339</t>
  </si>
  <si>
    <t>dno betonové šachty kanalizační přímé 100x100x60cm</t>
  </si>
  <si>
    <t>534474853</t>
  </si>
  <si>
    <t>70</t>
  </si>
  <si>
    <t>59224348</t>
  </si>
  <si>
    <t>těsnění elastomerové pro spojení šachetních dílů DN 1000</t>
  </si>
  <si>
    <t>1994599837</t>
  </si>
  <si>
    <t>71</t>
  </si>
  <si>
    <t>894410302</t>
  </si>
  <si>
    <t>Osazení betonových dílců pro kanalizační šachty DN 1000 deska zákrytová</t>
  </si>
  <si>
    <t>1301901814</t>
  </si>
  <si>
    <t>72</t>
  </si>
  <si>
    <t>59224315</t>
  </si>
  <si>
    <t>deska betonová zákrytová pro kruhové šachty 100/62,5x16,5cm</t>
  </si>
  <si>
    <t>-265362604</t>
  </si>
  <si>
    <t>73</t>
  </si>
  <si>
    <t>894812329</t>
  </si>
  <si>
    <t>Revizní a čistící šachta z PP typ DN 600/400 šachtové dno průtočné</t>
  </si>
  <si>
    <t>350112005</t>
  </si>
  <si>
    <t>74</t>
  </si>
  <si>
    <t>894812332</t>
  </si>
  <si>
    <t>Revizní a čistící šachta z PP DN 600 šachtová roura korugovaná světlé hloubky 2000 mm</t>
  </si>
  <si>
    <t>-3986740</t>
  </si>
  <si>
    <t>75</t>
  </si>
  <si>
    <t>894812339</t>
  </si>
  <si>
    <t>Příplatek k rourám revizní a čistící šachty z PP DN 600 za uříznutí šachtové roury</t>
  </si>
  <si>
    <t>923137880</t>
  </si>
  <si>
    <t>76</t>
  </si>
  <si>
    <t>894812356</t>
  </si>
  <si>
    <t>Revizní a čistící šachta z PP DN 600 poklop litinový pro třídu zatížení B125 s betonovým prstencem</t>
  </si>
  <si>
    <t>-1496470573</t>
  </si>
  <si>
    <t>77</t>
  </si>
  <si>
    <t>895941104</t>
  </si>
  <si>
    <t>Osazení vpusti kanalizační horské z betonových dílců rozměru 1240/620 mm</t>
  </si>
  <si>
    <t>-1839460963</t>
  </si>
  <si>
    <t>78</t>
  </si>
  <si>
    <t>59224448</t>
  </si>
  <si>
    <t>vpusť horská betonová spodní díl 124x62x153</t>
  </si>
  <si>
    <t>-847657344</t>
  </si>
  <si>
    <t>79</t>
  </si>
  <si>
    <t>59224452</t>
  </si>
  <si>
    <t>mříž kompozit s rámem C250 pro horskou vpusť betonovou 120x60cm</t>
  </si>
  <si>
    <t>-313060485</t>
  </si>
  <si>
    <t>80</t>
  </si>
  <si>
    <t>899103112</t>
  </si>
  <si>
    <t>Osazení poklopů litinových nebo ocelových včetně rámů pro třídu zatížení B125, C250</t>
  </si>
  <si>
    <t>1043146182</t>
  </si>
  <si>
    <t>81</t>
  </si>
  <si>
    <t>55241011</t>
  </si>
  <si>
    <t>poklop třída B125, kruhový rám, vstup 600mm bez ventilace</t>
  </si>
  <si>
    <t>-593851524</t>
  </si>
  <si>
    <t>82</t>
  </si>
  <si>
    <t>899103211</t>
  </si>
  <si>
    <t>Demontáž poklopů litinových nebo ocelových včetně rámů hmotnosti přes 100 do 150 kg</t>
  </si>
  <si>
    <t>-362390759</t>
  </si>
  <si>
    <t>83</t>
  </si>
  <si>
    <t>899203112</t>
  </si>
  <si>
    <t>Osazení mříží litinových včetně rámů a košů na bahno pro třídu zatížení B125, C250</t>
  </si>
  <si>
    <t>-1348442276</t>
  </si>
  <si>
    <t>84</t>
  </si>
  <si>
    <t>59224480</t>
  </si>
  <si>
    <t>mříž vtoková s rámem pro uliční vpusť 500x500, zatížení 25 tun</t>
  </si>
  <si>
    <t>1930622883</t>
  </si>
  <si>
    <t>85</t>
  </si>
  <si>
    <t>59223875</t>
  </si>
  <si>
    <t>koš nízký pro uliční vpusti žárově Pz plech pro rám 500/500mm</t>
  </si>
  <si>
    <t>-947616100</t>
  </si>
  <si>
    <t>997</t>
  </si>
  <si>
    <t>Doprava suti a vybouraných hmot</t>
  </si>
  <si>
    <t>86</t>
  </si>
  <si>
    <t>997221561</t>
  </si>
  <si>
    <t>Vodorovná doprava suti z kusových materiálů do 1 km</t>
  </si>
  <si>
    <t>-311852094</t>
  </si>
  <si>
    <t>87</t>
  </si>
  <si>
    <t>997221569</t>
  </si>
  <si>
    <t>Příplatek ZKD 1 km u vodorovné dopravy suti z kusových materiálů</t>
  </si>
  <si>
    <t>-1703766825</t>
  </si>
  <si>
    <t>31,686*19 'Přepočtené koeficientem množství</t>
  </si>
  <si>
    <t>88</t>
  </si>
  <si>
    <t>997221611</t>
  </si>
  <si>
    <t>Nakládání suti na dopravní prostředky pro vodorovnou dopravu</t>
  </si>
  <si>
    <t>-1580084845</t>
  </si>
  <si>
    <t>89</t>
  </si>
  <si>
    <t>997221862</t>
  </si>
  <si>
    <t>Poplatek za uložení na recyklační skládce (skládkovné) stavebního odpadu z armovaného betonu pod kódem 17 01 01</t>
  </si>
  <si>
    <t>-609306615</t>
  </si>
  <si>
    <t>998</t>
  </si>
  <si>
    <t>Přesun hmot</t>
  </si>
  <si>
    <t>90</t>
  </si>
  <si>
    <t>998276101</t>
  </si>
  <si>
    <t>Přesun hmot pro trubní vedení z trub z plastických hmot otevřený výkop</t>
  </si>
  <si>
    <t>1578576712</t>
  </si>
  <si>
    <t>VRN</t>
  </si>
  <si>
    <t>Vedlejší rozpočtové náklady</t>
  </si>
  <si>
    <t>VRN1</t>
  </si>
  <si>
    <t>Průzkumné, geodetické a projektové práce</t>
  </si>
  <si>
    <t>91</t>
  </si>
  <si>
    <t>012203000</t>
  </si>
  <si>
    <t>Zeměměřičské práce před výstavbou</t>
  </si>
  <si>
    <t>kpl</t>
  </si>
  <si>
    <t>1024</t>
  </si>
  <si>
    <t>1493545987</t>
  </si>
  <si>
    <t>92</t>
  </si>
  <si>
    <t>012303000</t>
  </si>
  <si>
    <t>Zeměměřičské práce při provádění stavby</t>
  </si>
  <si>
    <t>-1943689986</t>
  </si>
  <si>
    <t>93</t>
  </si>
  <si>
    <t>012403000</t>
  </si>
  <si>
    <t>Zeměměřičské práce po výstavbě</t>
  </si>
  <si>
    <t>-1603779348</t>
  </si>
  <si>
    <t>VRN3</t>
  </si>
  <si>
    <t>Zařízení staveniště</t>
  </si>
  <si>
    <t>94</t>
  </si>
  <si>
    <t>030001000</t>
  </si>
  <si>
    <t>902484005</t>
  </si>
  <si>
    <t>VRN7</t>
  </si>
  <si>
    <t>Provozní vlivy</t>
  </si>
  <si>
    <t>95</t>
  </si>
  <si>
    <t>072002000</t>
  </si>
  <si>
    <t>Silniční provoz - dočasné dopravní značení</t>
  </si>
  <si>
    <t>88034239</t>
  </si>
  <si>
    <t>SEZNAM FIGUR</t>
  </si>
  <si>
    <t>Výměra</t>
  </si>
  <si>
    <t>výkop pro protlaky</t>
  </si>
  <si>
    <t>"P12"</t>
  </si>
  <si>
    <t>4,0*1,5*3,8</t>
  </si>
  <si>
    <t>1,5*1,5*3,8</t>
  </si>
  <si>
    <t>Použití figury: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</si>
</sst>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4" fontId="25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/>
    </xf>
    <xf numFmtId="167" fontId="38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Z7" sqref="Z7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231" t="s">
        <v>5</v>
      </c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196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R5" s="20"/>
      <c r="BE5" s="193" t="s">
        <v>15</v>
      </c>
      <c r="BS5" s="17" t="s">
        <v>6</v>
      </c>
    </row>
    <row r="6" spans="1:74" ht="36.950000000000003" customHeight="1">
      <c r="B6" s="20"/>
      <c r="D6" s="26" t="s">
        <v>16</v>
      </c>
      <c r="K6" s="198" t="s">
        <v>17</v>
      </c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R6" s="20"/>
      <c r="BE6" s="194"/>
      <c r="BS6" s="17" t="s">
        <v>6</v>
      </c>
    </row>
    <row r="7" spans="1:74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194"/>
      <c r="BS7" s="17" t="s">
        <v>6</v>
      </c>
    </row>
    <row r="8" spans="1:74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194"/>
      <c r="BS8" s="17" t="s">
        <v>6</v>
      </c>
    </row>
    <row r="9" spans="1:74" ht="14.45" customHeight="1">
      <c r="B9" s="20"/>
      <c r="AR9" s="20"/>
      <c r="BE9" s="194"/>
      <c r="BS9" s="17" t="s">
        <v>6</v>
      </c>
    </row>
    <row r="10" spans="1:74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194"/>
      <c r="BS10" s="17" t="s">
        <v>6</v>
      </c>
    </row>
    <row r="11" spans="1:74" ht="18.399999999999999" customHeight="1">
      <c r="B11" s="20"/>
      <c r="E11" s="25" t="s">
        <v>26</v>
      </c>
      <c r="AK11" s="27" t="s">
        <v>27</v>
      </c>
      <c r="AN11" s="25" t="s">
        <v>1</v>
      </c>
      <c r="AR11" s="20"/>
      <c r="BE11" s="194"/>
      <c r="BS11" s="17" t="s">
        <v>6</v>
      </c>
    </row>
    <row r="12" spans="1:74" ht="6.95" customHeight="1">
      <c r="B12" s="20"/>
      <c r="AR12" s="20"/>
      <c r="BE12" s="194"/>
      <c r="BS12" s="17" t="s">
        <v>6</v>
      </c>
    </row>
    <row r="13" spans="1:74" ht="12" customHeight="1">
      <c r="B13" s="20"/>
      <c r="D13" s="27" t="s">
        <v>28</v>
      </c>
      <c r="AK13" s="27" t="s">
        <v>25</v>
      </c>
      <c r="AN13" s="29" t="s">
        <v>29</v>
      </c>
      <c r="AR13" s="20"/>
      <c r="BE13" s="194"/>
      <c r="BS13" s="17" t="s">
        <v>6</v>
      </c>
    </row>
    <row r="14" spans="1:74" ht="12.75">
      <c r="B14" s="20"/>
      <c r="E14" s="199" t="s">
        <v>29</v>
      </c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7" t="s">
        <v>27</v>
      </c>
      <c r="AN14" s="29" t="s">
        <v>29</v>
      </c>
      <c r="AR14" s="20"/>
      <c r="BE14" s="194"/>
      <c r="BS14" s="17" t="s">
        <v>6</v>
      </c>
    </row>
    <row r="15" spans="1:74" ht="6.95" customHeight="1">
      <c r="B15" s="20"/>
      <c r="AR15" s="20"/>
      <c r="BE15" s="194"/>
      <c r="BS15" s="17" t="s">
        <v>3</v>
      </c>
    </row>
    <row r="16" spans="1:74" ht="12" customHeight="1">
      <c r="B16" s="20"/>
      <c r="D16" s="27" t="s">
        <v>30</v>
      </c>
      <c r="AK16" s="27" t="s">
        <v>25</v>
      </c>
      <c r="AN16" s="25" t="s">
        <v>1</v>
      </c>
      <c r="AR16" s="20"/>
      <c r="BE16" s="194"/>
      <c r="BS16" s="17" t="s">
        <v>3</v>
      </c>
    </row>
    <row r="17" spans="2:71" ht="18.399999999999999" customHeight="1">
      <c r="B17" s="20"/>
      <c r="E17" s="25" t="s">
        <v>31</v>
      </c>
      <c r="AK17" s="27" t="s">
        <v>27</v>
      </c>
      <c r="AN17" s="25" t="s">
        <v>1</v>
      </c>
      <c r="AR17" s="20"/>
      <c r="BE17" s="194"/>
      <c r="BS17" s="17" t="s">
        <v>32</v>
      </c>
    </row>
    <row r="18" spans="2:71" ht="6.95" customHeight="1">
      <c r="B18" s="20"/>
      <c r="AR18" s="20"/>
      <c r="BE18" s="194"/>
      <c r="BS18" s="17" t="s">
        <v>6</v>
      </c>
    </row>
    <row r="19" spans="2:71" ht="12" customHeight="1">
      <c r="B19" s="20"/>
      <c r="D19" s="27" t="s">
        <v>33</v>
      </c>
      <c r="AK19" s="27" t="s">
        <v>25</v>
      </c>
      <c r="AN19" s="25" t="s">
        <v>1</v>
      </c>
      <c r="AR19" s="20"/>
      <c r="BE19" s="194"/>
      <c r="BS19" s="17" t="s">
        <v>6</v>
      </c>
    </row>
    <row r="20" spans="2:71" ht="18.399999999999999" customHeight="1">
      <c r="B20" s="20"/>
      <c r="E20" s="25" t="s">
        <v>34</v>
      </c>
      <c r="AK20" s="27" t="s">
        <v>27</v>
      </c>
      <c r="AN20" s="25" t="s">
        <v>1</v>
      </c>
      <c r="AR20" s="20"/>
      <c r="BE20" s="194"/>
      <c r="BS20" s="17" t="s">
        <v>32</v>
      </c>
    </row>
    <row r="21" spans="2:71" ht="6.95" customHeight="1">
      <c r="B21" s="20"/>
      <c r="AR21" s="20"/>
      <c r="BE21" s="194"/>
    </row>
    <row r="22" spans="2:71" ht="12" customHeight="1">
      <c r="B22" s="20"/>
      <c r="D22" s="27" t="s">
        <v>35</v>
      </c>
      <c r="AR22" s="20"/>
      <c r="BE22" s="194"/>
    </row>
    <row r="23" spans="2:71" ht="16.5" customHeight="1">
      <c r="B23" s="20"/>
      <c r="E23" s="201" t="s">
        <v>1</v>
      </c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R23" s="20"/>
      <c r="BE23" s="194"/>
    </row>
    <row r="24" spans="2:71" ht="6.95" customHeight="1">
      <c r="B24" s="20"/>
      <c r="AR24" s="20"/>
      <c r="BE24" s="194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194"/>
    </row>
    <row r="26" spans="2:71" s="1" customFormat="1" ht="25.9" customHeight="1">
      <c r="B26" s="32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02">
        <f>ROUND(AG94,2)</f>
        <v>0</v>
      </c>
      <c r="AL26" s="203"/>
      <c r="AM26" s="203"/>
      <c r="AN26" s="203"/>
      <c r="AO26" s="203"/>
      <c r="AR26" s="32"/>
      <c r="BE26" s="194"/>
    </row>
    <row r="27" spans="2:71" s="1" customFormat="1" ht="6.95" customHeight="1">
      <c r="B27" s="32"/>
      <c r="AR27" s="32"/>
      <c r="BE27" s="194"/>
    </row>
    <row r="28" spans="2:71" s="1" customFormat="1" ht="12.75">
      <c r="B28" s="32"/>
      <c r="L28" s="204" t="s">
        <v>37</v>
      </c>
      <c r="M28" s="204"/>
      <c r="N28" s="204"/>
      <c r="O28" s="204"/>
      <c r="P28" s="204"/>
      <c r="W28" s="204" t="s">
        <v>38</v>
      </c>
      <c r="X28" s="204"/>
      <c r="Y28" s="204"/>
      <c r="Z28" s="204"/>
      <c r="AA28" s="204"/>
      <c r="AB28" s="204"/>
      <c r="AC28" s="204"/>
      <c r="AD28" s="204"/>
      <c r="AE28" s="204"/>
      <c r="AK28" s="204" t="s">
        <v>39</v>
      </c>
      <c r="AL28" s="204"/>
      <c r="AM28" s="204"/>
      <c r="AN28" s="204"/>
      <c r="AO28" s="204"/>
      <c r="AR28" s="32"/>
      <c r="BE28" s="194"/>
    </row>
    <row r="29" spans="2:71" s="2" customFormat="1" ht="14.45" customHeight="1">
      <c r="B29" s="36"/>
      <c r="D29" s="27" t="s">
        <v>40</v>
      </c>
      <c r="F29" s="27" t="s">
        <v>41</v>
      </c>
      <c r="L29" s="207">
        <v>0.21</v>
      </c>
      <c r="M29" s="206"/>
      <c r="N29" s="206"/>
      <c r="O29" s="206"/>
      <c r="P29" s="206"/>
      <c r="W29" s="205">
        <f>ROUND(AZ94, 2)</f>
        <v>0</v>
      </c>
      <c r="X29" s="206"/>
      <c r="Y29" s="206"/>
      <c r="Z29" s="206"/>
      <c r="AA29" s="206"/>
      <c r="AB29" s="206"/>
      <c r="AC29" s="206"/>
      <c r="AD29" s="206"/>
      <c r="AE29" s="206"/>
      <c r="AK29" s="205">
        <f>ROUND(AV94, 2)</f>
        <v>0</v>
      </c>
      <c r="AL29" s="206"/>
      <c r="AM29" s="206"/>
      <c r="AN29" s="206"/>
      <c r="AO29" s="206"/>
      <c r="AR29" s="36"/>
      <c r="BE29" s="195"/>
    </row>
    <row r="30" spans="2:71" s="2" customFormat="1" ht="14.45" customHeight="1">
      <c r="B30" s="36"/>
      <c r="F30" s="27" t="s">
        <v>42</v>
      </c>
      <c r="L30" s="207">
        <v>0.12</v>
      </c>
      <c r="M30" s="206"/>
      <c r="N30" s="206"/>
      <c r="O30" s="206"/>
      <c r="P30" s="206"/>
      <c r="W30" s="205">
        <f>ROUND(BA94, 2)</f>
        <v>0</v>
      </c>
      <c r="X30" s="206"/>
      <c r="Y30" s="206"/>
      <c r="Z30" s="206"/>
      <c r="AA30" s="206"/>
      <c r="AB30" s="206"/>
      <c r="AC30" s="206"/>
      <c r="AD30" s="206"/>
      <c r="AE30" s="206"/>
      <c r="AK30" s="205">
        <f>ROUND(AW94, 2)</f>
        <v>0</v>
      </c>
      <c r="AL30" s="206"/>
      <c r="AM30" s="206"/>
      <c r="AN30" s="206"/>
      <c r="AO30" s="206"/>
      <c r="AR30" s="36"/>
      <c r="BE30" s="195"/>
    </row>
    <row r="31" spans="2:71" s="2" customFormat="1" ht="14.45" hidden="1" customHeight="1">
      <c r="B31" s="36"/>
      <c r="F31" s="27" t="s">
        <v>43</v>
      </c>
      <c r="L31" s="207">
        <v>0.21</v>
      </c>
      <c r="M31" s="206"/>
      <c r="N31" s="206"/>
      <c r="O31" s="206"/>
      <c r="P31" s="206"/>
      <c r="W31" s="205">
        <f>ROUND(BB94, 2)</f>
        <v>0</v>
      </c>
      <c r="X31" s="206"/>
      <c r="Y31" s="206"/>
      <c r="Z31" s="206"/>
      <c r="AA31" s="206"/>
      <c r="AB31" s="206"/>
      <c r="AC31" s="206"/>
      <c r="AD31" s="206"/>
      <c r="AE31" s="206"/>
      <c r="AK31" s="205">
        <v>0</v>
      </c>
      <c r="AL31" s="206"/>
      <c r="AM31" s="206"/>
      <c r="AN31" s="206"/>
      <c r="AO31" s="206"/>
      <c r="AR31" s="36"/>
      <c r="BE31" s="195"/>
    </row>
    <row r="32" spans="2:71" s="2" customFormat="1" ht="14.45" hidden="1" customHeight="1">
      <c r="B32" s="36"/>
      <c r="F32" s="27" t="s">
        <v>44</v>
      </c>
      <c r="L32" s="207">
        <v>0.12</v>
      </c>
      <c r="M32" s="206"/>
      <c r="N32" s="206"/>
      <c r="O32" s="206"/>
      <c r="P32" s="206"/>
      <c r="W32" s="205">
        <f>ROUND(BC94, 2)</f>
        <v>0</v>
      </c>
      <c r="X32" s="206"/>
      <c r="Y32" s="206"/>
      <c r="Z32" s="206"/>
      <c r="AA32" s="206"/>
      <c r="AB32" s="206"/>
      <c r="AC32" s="206"/>
      <c r="AD32" s="206"/>
      <c r="AE32" s="206"/>
      <c r="AK32" s="205">
        <v>0</v>
      </c>
      <c r="AL32" s="206"/>
      <c r="AM32" s="206"/>
      <c r="AN32" s="206"/>
      <c r="AO32" s="206"/>
      <c r="AR32" s="36"/>
      <c r="BE32" s="195"/>
    </row>
    <row r="33" spans="2:57" s="2" customFormat="1" ht="14.45" hidden="1" customHeight="1">
      <c r="B33" s="36"/>
      <c r="F33" s="27" t="s">
        <v>45</v>
      </c>
      <c r="L33" s="207">
        <v>0</v>
      </c>
      <c r="M33" s="206"/>
      <c r="N33" s="206"/>
      <c r="O33" s="206"/>
      <c r="P33" s="206"/>
      <c r="W33" s="205">
        <f>ROUND(BD94, 2)</f>
        <v>0</v>
      </c>
      <c r="X33" s="206"/>
      <c r="Y33" s="206"/>
      <c r="Z33" s="206"/>
      <c r="AA33" s="206"/>
      <c r="AB33" s="206"/>
      <c r="AC33" s="206"/>
      <c r="AD33" s="206"/>
      <c r="AE33" s="206"/>
      <c r="AK33" s="205">
        <v>0</v>
      </c>
      <c r="AL33" s="206"/>
      <c r="AM33" s="206"/>
      <c r="AN33" s="206"/>
      <c r="AO33" s="206"/>
      <c r="AR33" s="36"/>
      <c r="BE33" s="195"/>
    </row>
    <row r="34" spans="2:57" s="1" customFormat="1" ht="6.95" customHeight="1">
      <c r="B34" s="32"/>
      <c r="AR34" s="32"/>
      <c r="BE34" s="194"/>
    </row>
    <row r="35" spans="2:57" s="1" customFormat="1" ht="25.9" customHeight="1">
      <c r="B35" s="32"/>
      <c r="C35" s="37"/>
      <c r="D35" s="38" t="s">
        <v>46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47</v>
      </c>
      <c r="U35" s="39"/>
      <c r="V35" s="39"/>
      <c r="W35" s="39"/>
      <c r="X35" s="208" t="s">
        <v>48</v>
      </c>
      <c r="Y35" s="209"/>
      <c r="Z35" s="209"/>
      <c r="AA35" s="209"/>
      <c r="AB35" s="209"/>
      <c r="AC35" s="39"/>
      <c r="AD35" s="39"/>
      <c r="AE35" s="39"/>
      <c r="AF35" s="39"/>
      <c r="AG35" s="39"/>
      <c r="AH35" s="39"/>
      <c r="AI35" s="39"/>
      <c r="AJ35" s="39"/>
      <c r="AK35" s="210">
        <f>SUM(AK26:AK33)</f>
        <v>0</v>
      </c>
      <c r="AL35" s="209"/>
      <c r="AM35" s="209"/>
      <c r="AN35" s="209"/>
      <c r="AO35" s="211"/>
      <c r="AP35" s="37"/>
      <c r="AQ35" s="37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1" t="s">
        <v>49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50</v>
      </c>
      <c r="AI49" s="42"/>
      <c r="AJ49" s="42"/>
      <c r="AK49" s="42"/>
      <c r="AL49" s="42"/>
      <c r="AM49" s="42"/>
      <c r="AN49" s="42"/>
      <c r="AO49" s="42"/>
      <c r="AR49" s="32"/>
    </row>
    <row r="50" spans="2:44" ht="11.25">
      <c r="B50" s="20"/>
      <c r="AR50" s="20"/>
    </row>
    <row r="51" spans="2:44" ht="11.25">
      <c r="B51" s="20"/>
      <c r="AR51" s="20"/>
    </row>
    <row r="52" spans="2:44" ht="11.25">
      <c r="B52" s="20"/>
      <c r="AR52" s="20"/>
    </row>
    <row r="53" spans="2:44" ht="11.25">
      <c r="B53" s="20"/>
      <c r="AR53" s="20"/>
    </row>
    <row r="54" spans="2:44" ht="11.25">
      <c r="B54" s="20"/>
      <c r="AR54" s="20"/>
    </row>
    <row r="55" spans="2:44" ht="11.25">
      <c r="B55" s="20"/>
      <c r="AR55" s="20"/>
    </row>
    <row r="56" spans="2:44" ht="11.25">
      <c r="B56" s="20"/>
      <c r="AR56" s="20"/>
    </row>
    <row r="57" spans="2:44" ht="11.25">
      <c r="B57" s="20"/>
      <c r="AR57" s="20"/>
    </row>
    <row r="58" spans="2:44" ht="11.25">
      <c r="B58" s="20"/>
      <c r="AR58" s="20"/>
    </row>
    <row r="59" spans="2:44" ht="11.25">
      <c r="B59" s="20"/>
      <c r="AR59" s="20"/>
    </row>
    <row r="60" spans="2:44" s="1" customFormat="1" ht="12.75">
      <c r="B60" s="32"/>
      <c r="D60" s="43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51</v>
      </c>
      <c r="AI60" s="34"/>
      <c r="AJ60" s="34"/>
      <c r="AK60" s="34"/>
      <c r="AL60" s="34"/>
      <c r="AM60" s="43" t="s">
        <v>52</v>
      </c>
      <c r="AN60" s="34"/>
      <c r="AO60" s="34"/>
      <c r="AR60" s="32"/>
    </row>
    <row r="61" spans="2:44" ht="11.25">
      <c r="B61" s="20"/>
      <c r="AR61" s="20"/>
    </row>
    <row r="62" spans="2:44" ht="11.25">
      <c r="B62" s="20"/>
      <c r="AR62" s="20"/>
    </row>
    <row r="63" spans="2:44" ht="11.25">
      <c r="B63" s="20"/>
      <c r="AR63" s="20"/>
    </row>
    <row r="64" spans="2:44" s="1" customFormat="1" ht="12.75">
      <c r="B64" s="32"/>
      <c r="D64" s="41" t="s">
        <v>53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54</v>
      </c>
      <c r="AI64" s="42"/>
      <c r="AJ64" s="42"/>
      <c r="AK64" s="42"/>
      <c r="AL64" s="42"/>
      <c r="AM64" s="42"/>
      <c r="AN64" s="42"/>
      <c r="AO64" s="42"/>
      <c r="AR64" s="32"/>
    </row>
    <row r="65" spans="2:44" ht="11.25">
      <c r="B65" s="20"/>
      <c r="AR65" s="20"/>
    </row>
    <row r="66" spans="2:44" ht="11.25">
      <c r="B66" s="20"/>
      <c r="AR66" s="20"/>
    </row>
    <row r="67" spans="2:44" ht="11.25">
      <c r="B67" s="20"/>
      <c r="AR67" s="20"/>
    </row>
    <row r="68" spans="2:44" ht="11.25">
      <c r="B68" s="20"/>
      <c r="AR68" s="20"/>
    </row>
    <row r="69" spans="2:44" ht="11.25">
      <c r="B69" s="20"/>
      <c r="AR69" s="20"/>
    </row>
    <row r="70" spans="2:44" ht="11.25">
      <c r="B70" s="20"/>
      <c r="AR70" s="20"/>
    </row>
    <row r="71" spans="2:44" ht="11.25">
      <c r="B71" s="20"/>
      <c r="AR71" s="20"/>
    </row>
    <row r="72" spans="2:44" ht="11.25">
      <c r="B72" s="20"/>
      <c r="AR72" s="20"/>
    </row>
    <row r="73" spans="2:44" ht="11.25">
      <c r="B73" s="20"/>
      <c r="AR73" s="20"/>
    </row>
    <row r="74" spans="2:44" ht="11.25">
      <c r="B74" s="20"/>
      <c r="AR74" s="20"/>
    </row>
    <row r="75" spans="2:44" s="1" customFormat="1" ht="12.75">
      <c r="B75" s="32"/>
      <c r="D75" s="43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51</v>
      </c>
      <c r="AI75" s="34"/>
      <c r="AJ75" s="34"/>
      <c r="AK75" s="34"/>
      <c r="AL75" s="34"/>
      <c r="AM75" s="43" t="s">
        <v>52</v>
      </c>
      <c r="AN75" s="34"/>
      <c r="AO75" s="34"/>
      <c r="AR75" s="32"/>
    </row>
    <row r="76" spans="2:44" s="1" customFormat="1" ht="11.25">
      <c r="B76" s="32"/>
      <c r="AR76" s="32"/>
    </row>
    <row r="77" spans="2:44" s="1" customFormat="1" ht="6.9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0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0" s="1" customFormat="1" ht="24.95" customHeight="1">
      <c r="B82" s="32"/>
      <c r="C82" s="21" t="s">
        <v>55</v>
      </c>
      <c r="AR82" s="32"/>
    </row>
    <row r="83" spans="1:90" s="1" customFormat="1" ht="6.95" customHeight="1">
      <c r="B83" s="32"/>
      <c r="AR83" s="32"/>
    </row>
    <row r="84" spans="1:90" s="3" customFormat="1" ht="12" customHeight="1">
      <c r="B84" s="48"/>
      <c r="C84" s="27" t="s">
        <v>13</v>
      </c>
      <c r="L84" s="3">
        <f>K5</f>
        <v>0</v>
      </c>
      <c r="AR84" s="48"/>
    </row>
    <row r="85" spans="1:90" s="4" customFormat="1" ht="36.950000000000003" customHeight="1">
      <c r="B85" s="49"/>
      <c r="C85" s="50" t="s">
        <v>16</v>
      </c>
      <c r="L85" s="212" t="str">
        <f>K6</f>
        <v>Oprava dešťové kanalizace Poličná</v>
      </c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R85" s="49"/>
    </row>
    <row r="86" spans="1:90" s="1" customFormat="1" ht="6.95" customHeight="1">
      <c r="B86" s="32"/>
      <c r="AR86" s="32"/>
    </row>
    <row r="87" spans="1:90" s="1" customFormat="1" ht="12" customHeight="1">
      <c r="B87" s="32"/>
      <c r="C87" s="27" t="s">
        <v>20</v>
      </c>
      <c r="L87" s="51" t="str">
        <f>IF(K8="","",K8)</f>
        <v>Poličná</v>
      </c>
      <c r="AI87" s="27" t="s">
        <v>22</v>
      </c>
      <c r="AM87" s="214" t="str">
        <f>IF(AN8= "","",AN8)</f>
        <v>29. 6. 2025</v>
      </c>
      <c r="AN87" s="214"/>
      <c r="AR87" s="32"/>
    </row>
    <row r="88" spans="1:90" s="1" customFormat="1" ht="6.95" customHeight="1">
      <c r="B88" s="32"/>
      <c r="AR88" s="32"/>
    </row>
    <row r="89" spans="1:90" s="1" customFormat="1" ht="15.2" customHeight="1">
      <c r="B89" s="32"/>
      <c r="C89" s="27" t="s">
        <v>24</v>
      </c>
      <c r="L89" s="3" t="str">
        <f>IF(E11= "","",E11)</f>
        <v>Obec Poličná</v>
      </c>
      <c r="AI89" s="27" t="s">
        <v>30</v>
      </c>
      <c r="AM89" s="215" t="str">
        <f>IF(E17="","",E17)</f>
        <v>Ivo Hradil-VODOPROJEKT</v>
      </c>
      <c r="AN89" s="216"/>
      <c r="AO89" s="216"/>
      <c r="AP89" s="216"/>
      <c r="AR89" s="32"/>
      <c r="AS89" s="217" t="s">
        <v>56</v>
      </c>
      <c r="AT89" s="218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0" s="1" customFormat="1" ht="15.2" customHeight="1">
      <c r="B90" s="32"/>
      <c r="C90" s="27" t="s">
        <v>28</v>
      </c>
      <c r="L90" s="3" t="str">
        <f>IF(E14= "Vyplň údaj","",E14)</f>
        <v/>
      </c>
      <c r="AI90" s="27" t="s">
        <v>33</v>
      </c>
      <c r="AM90" s="215" t="str">
        <f>IF(E20="","",E20)</f>
        <v>Fajfrová Irena</v>
      </c>
      <c r="AN90" s="216"/>
      <c r="AO90" s="216"/>
      <c r="AP90" s="216"/>
      <c r="AR90" s="32"/>
      <c r="AS90" s="219"/>
      <c r="AT90" s="220"/>
      <c r="BD90" s="56"/>
    </row>
    <row r="91" spans="1:90" s="1" customFormat="1" ht="10.9" customHeight="1">
      <c r="B91" s="32"/>
      <c r="AR91" s="32"/>
      <c r="AS91" s="219"/>
      <c r="AT91" s="220"/>
      <c r="BD91" s="56"/>
    </row>
    <row r="92" spans="1:90" s="1" customFormat="1" ht="29.25" customHeight="1">
      <c r="B92" s="32"/>
      <c r="C92" s="221" t="s">
        <v>57</v>
      </c>
      <c r="D92" s="222"/>
      <c r="E92" s="222"/>
      <c r="F92" s="222"/>
      <c r="G92" s="222"/>
      <c r="H92" s="57"/>
      <c r="I92" s="223" t="s">
        <v>58</v>
      </c>
      <c r="J92" s="222"/>
      <c r="K92" s="222"/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G92" s="224" t="s">
        <v>59</v>
      </c>
      <c r="AH92" s="222"/>
      <c r="AI92" s="222"/>
      <c r="AJ92" s="222"/>
      <c r="AK92" s="222"/>
      <c r="AL92" s="222"/>
      <c r="AM92" s="222"/>
      <c r="AN92" s="223" t="s">
        <v>60</v>
      </c>
      <c r="AO92" s="222"/>
      <c r="AP92" s="225"/>
      <c r="AQ92" s="58" t="s">
        <v>61</v>
      </c>
      <c r="AR92" s="32"/>
      <c r="AS92" s="59" t="s">
        <v>62</v>
      </c>
      <c r="AT92" s="60" t="s">
        <v>63</v>
      </c>
      <c r="AU92" s="60" t="s">
        <v>64</v>
      </c>
      <c r="AV92" s="60" t="s">
        <v>65</v>
      </c>
      <c r="AW92" s="60" t="s">
        <v>66</v>
      </c>
      <c r="AX92" s="60" t="s">
        <v>67</v>
      </c>
      <c r="AY92" s="60" t="s">
        <v>68</v>
      </c>
      <c r="AZ92" s="60" t="s">
        <v>69</v>
      </c>
      <c r="BA92" s="60" t="s">
        <v>70</v>
      </c>
      <c r="BB92" s="60" t="s">
        <v>71</v>
      </c>
      <c r="BC92" s="60" t="s">
        <v>72</v>
      </c>
      <c r="BD92" s="61" t="s">
        <v>73</v>
      </c>
    </row>
    <row r="93" spans="1:90" s="1" customFormat="1" ht="10.9" customHeight="1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0" s="5" customFormat="1" ht="32.450000000000003" customHeight="1">
      <c r="B94" s="63"/>
      <c r="C94" s="64" t="s">
        <v>74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29">
        <f>ROUND(AG95,2)</f>
        <v>0</v>
      </c>
      <c r="AH94" s="229"/>
      <c r="AI94" s="229"/>
      <c r="AJ94" s="229"/>
      <c r="AK94" s="229"/>
      <c r="AL94" s="229"/>
      <c r="AM94" s="229"/>
      <c r="AN94" s="230">
        <f>SUM(AG94,AT94)</f>
        <v>0</v>
      </c>
      <c r="AO94" s="230"/>
      <c r="AP94" s="230"/>
      <c r="AQ94" s="67" t="s">
        <v>1</v>
      </c>
      <c r="AR94" s="63"/>
      <c r="AS94" s="68">
        <f>ROUND(AS95,2)</f>
        <v>0</v>
      </c>
      <c r="AT94" s="69">
        <f>ROUND(SUM(AV94:AW94),2)</f>
        <v>0</v>
      </c>
      <c r="AU94" s="70">
        <f>ROUND(AU95,5)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ROUND(AZ95,2)</f>
        <v>0</v>
      </c>
      <c r="BA94" s="69">
        <f>ROUND(BA95,2)</f>
        <v>0</v>
      </c>
      <c r="BB94" s="69">
        <f>ROUND(BB95,2)</f>
        <v>0</v>
      </c>
      <c r="BC94" s="69">
        <f>ROUND(BC95,2)</f>
        <v>0</v>
      </c>
      <c r="BD94" s="71">
        <f>ROUND(BD95,2)</f>
        <v>0</v>
      </c>
      <c r="BS94" s="72" t="s">
        <v>75</v>
      </c>
      <c r="BT94" s="72" t="s">
        <v>76</v>
      </c>
      <c r="BV94" s="72" t="s">
        <v>77</v>
      </c>
      <c r="BW94" s="72" t="s">
        <v>4</v>
      </c>
      <c r="BX94" s="72" t="s">
        <v>78</v>
      </c>
      <c r="CL94" s="72" t="s">
        <v>1</v>
      </c>
    </row>
    <row r="95" spans="1:90" s="6" customFormat="1" ht="24.75" customHeight="1">
      <c r="A95" s="73" t="s">
        <v>79</v>
      </c>
      <c r="B95" s="74"/>
      <c r="C95" s="75"/>
      <c r="D95" s="228" t="s">
        <v>14</v>
      </c>
      <c r="E95" s="228"/>
      <c r="F95" s="228"/>
      <c r="G95" s="228"/>
      <c r="H95" s="228"/>
      <c r="I95" s="76"/>
      <c r="J95" s="228" t="s">
        <v>17</v>
      </c>
      <c r="K95" s="228"/>
      <c r="L95" s="228"/>
      <c r="M95" s="228"/>
      <c r="N95" s="228"/>
      <c r="O95" s="228"/>
      <c r="P95" s="228"/>
      <c r="Q95" s="228"/>
      <c r="R95" s="228"/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  <c r="AF95" s="228"/>
      <c r="AG95" s="226">
        <f>'Hradil2505 - Oprava dešťo...'!J28</f>
        <v>0</v>
      </c>
      <c r="AH95" s="227"/>
      <c r="AI95" s="227"/>
      <c r="AJ95" s="227"/>
      <c r="AK95" s="227"/>
      <c r="AL95" s="227"/>
      <c r="AM95" s="227"/>
      <c r="AN95" s="226">
        <f>SUM(AG95,AT95)</f>
        <v>0</v>
      </c>
      <c r="AO95" s="227"/>
      <c r="AP95" s="227"/>
      <c r="AQ95" s="77" t="s">
        <v>80</v>
      </c>
      <c r="AR95" s="74"/>
      <c r="AS95" s="78">
        <v>0</v>
      </c>
      <c r="AT95" s="79">
        <f>ROUND(SUM(AV95:AW95),2)</f>
        <v>0</v>
      </c>
      <c r="AU95" s="80">
        <f>'Hradil2505 - Oprava dešťo...'!P123</f>
        <v>0</v>
      </c>
      <c r="AV95" s="79">
        <f>'Hradil2505 - Oprava dešťo...'!J31</f>
        <v>0</v>
      </c>
      <c r="AW95" s="79">
        <f>'Hradil2505 - Oprava dešťo...'!J32</f>
        <v>0</v>
      </c>
      <c r="AX95" s="79">
        <f>'Hradil2505 - Oprava dešťo...'!J33</f>
        <v>0</v>
      </c>
      <c r="AY95" s="79">
        <f>'Hradil2505 - Oprava dešťo...'!J34</f>
        <v>0</v>
      </c>
      <c r="AZ95" s="79">
        <f>'Hradil2505 - Oprava dešťo...'!F31</f>
        <v>0</v>
      </c>
      <c r="BA95" s="79">
        <f>'Hradil2505 - Oprava dešťo...'!F32</f>
        <v>0</v>
      </c>
      <c r="BB95" s="79">
        <f>'Hradil2505 - Oprava dešťo...'!F33</f>
        <v>0</v>
      </c>
      <c r="BC95" s="79">
        <f>'Hradil2505 - Oprava dešťo...'!F34</f>
        <v>0</v>
      </c>
      <c r="BD95" s="81">
        <f>'Hradil2505 - Oprava dešťo...'!F35</f>
        <v>0</v>
      </c>
      <c r="BT95" s="82" t="s">
        <v>81</v>
      </c>
      <c r="BU95" s="82" t="s">
        <v>82</v>
      </c>
      <c r="BV95" s="82" t="s">
        <v>77</v>
      </c>
      <c r="BW95" s="82" t="s">
        <v>4</v>
      </c>
      <c r="BX95" s="82" t="s">
        <v>78</v>
      </c>
      <c r="CL95" s="82" t="s">
        <v>1</v>
      </c>
    </row>
    <row r="96" spans="1:90" s="1" customFormat="1" ht="30" customHeight="1">
      <c r="B96" s="32"/>
      <c r="AR96" s="32"/>
    </row>
    <row r="97" spans="2:44" s="1" customFormat="1" ht="6.95" customHeight="1"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32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Hradil2505 - Oprava dešťo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2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31" t="s">
        <v>5</v>
      </c>
      <c r="M2" s="197"/>
      <c r="N2" s="197"/>
      <c r="O2" s="197"/>
      <c r="P2" s="197"/>
      <c r="Q2" s="197"/>
      <c r="R2" s="197"/>
      <c r="S2" s="197"/>
      <c r="T2" s="197"/>
      <c r="U2" s="197"/>
      <c r="V2" s="197"/>
      <c r="AT2" s="17" t="s">
        <v>4</v>
      </c>
      <c r="AZ2" s="83" t="s">
        <v>83</v>
      </c>
      <c r="BA2" s="83" t="s">
        <v>1</v>
      </c>
      <c r="BB2" s="83" t="s">
        <v>1</v>
      </c>
      <c r="BC2" s="83" t="s">
        <v>84</v>
      </c>
      <c r="BD2" s="83" t="s">
        <v>85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83" t="s">
        <v>86</v>
      </c>
      <c r="BA3" s="83" t="s">
        <v>1</v>
      </c>
      <c r="BB3" s="83" t="s">
        <v>1</v>
      </c>
      <c r="BC3" s="83" t="s">
        <v>87</v>
      </c>
      <c r="BD3" s="83" t="s">
        <v>85</v>
      </c>
    </row>
    <row r="4" spans="2:56" ht="24.95" customHeight="1">
      <c r="B4" s="20"/>
      <c r="D4" s="21" t="s">
        <v>88</v>
      </c>
      <c r="L4" s="20"/>
      <c r="M4" s="84" t="s">
        <v>10</v>
      </c>
      <c r="AT4" s="17" t="s">
        <v>3</v>
      </c>
      <c r="AZ4" s="83" t="s">
        <v>89</v>
      </c>
      <c r="BA4" s="83" t="s">
        <v>1</v>
      </c>
      <c r="BB4" s="83" t="s">
        <v>1</v>
      </c>
      <c r="BC4" s="83" t="s">
        <v>90</v>
      </c>
      <c r="BD4" s="83" t="s">
        <v>85</v>
      </c>
    </row>
    <row r="5" spans="2:56" ht="6.95" customHeight="1">
      <c r="B5" s="20"/>
      <c r="L5" s="20"/>
      <c r="AZ5" s="83" t="s">
        <v>91</v>
      </c>
      <c r="BA5" s="83" t="s">
        <v>1</v>
      </c>
      <c r="BB5" s="83" t="s">
        <v>1</v>
      </c>
      <c r="BC5" s="83" t="s">
        <v>92</v>
      </c>
      <c r="BD5" s="83" t="s">
        <v>85</v>
      </c>
    </row>
    <row r="6" spans="2:56" s="1" customFormat="1" ht="12" customHeight="1">
      <c r="B6" s="32"/>
      <c r="D6" s="27" t="s">
        <v>16</v>
      </c>
      <c r="L6" s="32"/>
      <c r="AZ6" s="83" t="s">
        <v>93</v>
      </c>
      <c r="BA6" s="83" t="s">
        <v>1</v>
      </c>
      <c r="BB6" s="83" t="s">
        <v>1</v>
      </c>
      <c r="BC6" s="83" t="s">
        <v>94</v>
      </c>
      <c r="BD6" s="83" t="s">
        <v>85</v>
      </c>
    </row>
    <row r="7" spans="2:56" s="1" customFormat="1" ht="16.5" customHeight="1">
      <c r="B7" s="32"/>
      <c r="E7" s="212" t="s">
        <v>17</v>
      </c>
      <c r="F7" s="232"/>
      <c r="G7" s="232"/>
      <c r="H7" s="232"/>
      <c r="L7" s="32"/>
      <c r="AZ7" s="83" t="s">
        <v>95</v>
      </c>
      <c r="BA7" s="83" t="s">
        <v>1</v>
      </c>
      <c r="BB7" s="83" t="s">
        <v>1</v>
      </c>
      <c r="BC7" s="83" t="s">
        <v>96</v>
      </c>
      <c r="BD7" s="83" t="s">
        <v>85</v>
      </c>
    </row>
    <row r="8" spans="2:56" s="1" customFormat="1" ht="11.25">
      <c r="B8" s="32"/>
      <c r="L8" s="32"/>
      <c r="AZ8" s="83" t="s">
        <v>97</v>
      </c>
      <c r="BA8" s="83" t="s">
        <v>1</v>
      </c>
      <c r="BB8" s="83" t="s">
        <v>1</v>
      </c>
      <c r="BC8" s="83" t="s">
        <v>98</v>
      </c>
      <c r="BD8" s="83" t="s">
        <v>85</v>
      </c>
    </row>
    <row r="9" spans="2:56" s="1" customFormat="1" ht="12" customHeight="1">
      <c r="B9" s="32"/>
      <c r="D9" s="27" t="s">
        <v>18</v>
      </c>
      <c r="F9" s="25" t="s">
        <v>1</v>
      </c>
      <c r="I9" s="27" t="s">
        <v>19</v>
      </c>
      <c r="J9" s="25" t="s">
        <v>1</v>
      </c>
      <c r="L9" s="32"/>
      <c r="AZ9" s="83" t="s">
        <v>99</v>
      </c>
      <c r="BA9" s="83" t="s">
        <v>1</v>
      </c>
      <c r="BB9" s="83" t="s">
        <v>1</v>
      </c>
      <c r="BC9" s="83" t="s">
        <v>100</v>
      </c>
      <c r="BD9" s="83" t="s">
        <v>85</v>
      </c>
    </row>
    <row r="10" spans="2:56" s="1" customFormat="1" ht="12" customHeight="1">
      <c r="B10" s="32"/>
      <c r="D10" s="27" t="s">
        <v>20</v>
      </c>
      <c r="F10" s="25" t="s">
        <v>21</v>
      </c>
      <c r="I10" s="27" t="s">
        <v>22</v>
      </c>
      <c r="J10" s="52" t="str">
        <f>'Rekapitulace stavby'!AN8</f>
        <v>29. 6. 2025</v>
      </c>
      <c r="L10" s="32"/>
      <c r="AZ10" s="83" t="s">
        <v>101</v>
      </c>
      <c r="BA10" s="83" t="s">
        <v>1</v>
      </c>
      <c r="BB10" s="83" t="s">
        <v>1</v>
      </c>
      <c r="BC10" s="83" t="s">
        <v>102</v>
      </c>
      <c r="BD10" s="83" t="s">
        <v>85</v>
      </c>
    </row>
    <row r="11" spans="2:56" s="1" customFormat="1" ht="10.9" customHeight="1">
      <c r="B11" s="32"/>
      <c r="L11" s="32"/>
    </row>
    <row r="12" spans="2:56" s="1" customFormat="1" ht="12" customHeight="1">
      <c r="B12" s="32"/>
      <c r="D12" s="27" t="s">
        <v>24</v>
      </c>
      <c r="I12" s="27" t="s">
        <v>25</v>
      </c>
      <c r="J12" s="25" t="s">
        <v>1</v>
      </c>
      <c r="L12" s="32"/>
    </row>
    <row r="13" spans="2:56" s="1" customFormat="1" ht="18" customHeight="1">
      <c r="B13" s="32"/>
      <c r="E13" s="25" t="s">
        <v>26</v>
      </c>
      <c r="I13" s="27" t="s">
        <v>27</v>
      </c>
      <c r="J13" s="25" t="s">
        <v>1</v>
      </c>
      <c r="L13" s="32"/>
    </row>
    <row r="14" spans="2:56" s="1" customFormat="1" ht="6.95" customHeight="1">
      <c r="B14" s="32"/>
      <c r="L14" s="32"/>
    </row>
    <row r="15" spans="2:56" s="1" customFormat="1" ht="12" customHeight="1">
      <c r="B15" s="32"/>
      <c r="D15" s="27" t="s">
        <v>28</v>
      </c>
      <c r="I15" s="27" t="s">
        <v>25</v>
      </c>
      <c r="J15" s="28" t="str">
        <f>'Rekapitulace stavby'!AN13</f>
        <v>Vyplň údaj</v>
      </c>
      <c r="L15" s="32"/>
    </row>
    <row r="16" spans="2:56" s="1" customFormat="1" ht="18" customHeight="1">
      <c r="B16" s="32"/>
      <c r="E16" s="233" t="str">
        <f>'Rekapitulace stavby'!E14</f>
        <v>Vyplň údaj</v>
      </c>
      <c r="F16" s="196"/>
      <c r="G16" s="196"/>
      <c r="H16" s="196"/>
      <c r="I16" s="27" t="s">
        <v>27</v>
      </c>
      <c r="J16" s="28" t="str">
        <f>'Rekapitulace stavby'!AN14</f>
        <v>Vyplň údaj</v>
      </c>
      <c r="L16" s="32"/>
    </row>
    <row r="17" spans="2:12" s="1" customFormat="1" ht="6.95" customHeight="1">
      <c r="B17" s="32"/>
      <c r="L17" s="32"/>
    </row>
    <row r="18" spans="2:12" s="1" customFormat="1" ht="12" customHeight="1">
      <c r="B18" s="32"/>
      <c r="D18" s="27" t="s">
        <v>30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31</v>
      </c>
      <c r="I19" s="27" t="s">
        <v>27</v>
      </c>
      <c r="J19" s="25" t="s">
        <v>1</v>
      </c>
      <c r="L19" s="32"/>
    </row>
    <row r="20" spans="2:12" s="1" customFormat="1" ht="6.95" customHeight="1">
      <c r="B20" s="32"/>
      <c r="L20" s="32"/>
    </row>
    <row r="21" spans="2:12" s="1" customFormat="1" ht="12" customHeight="1">
      <c r="B21" s="32"/>
      <c r="D21" s="27" t="s">
        <v>33</v>
      </c>
      <c r="I21" s="27" t="s">
        <v>25</v>
      </c>
      <c r="J21" s="25" t="s">
        <v>1</v>
      </c>
      <c r="L21" s="32"/>
    </row>
    <row r="22" spans="2:12" s="1" customFormat="1" ht="18" customHeight="1">
      <c r="B22" s="32"/>
      <c r="E22" s="25" t="s">
        <v>34</v>
      </c>
      <c r="I22" s="27" t="s">
        <v>27</v>
      </c>
      <c r="J22" s="25" t="s">
        <v>1</v>
      </c>
      <c r="L22" s="32"/>
    </row>
    <row r="23" spans="2:12" s="1" customFormat="1" ht="6.95" customHeight="1">
      <c r="B23" s="32"/>
      <c r="L23" s="32"/>
    </row>
    <row r="24" spans="2:12" s="1" customFormat="1" ht="12" customHeight="1">
      <c r="B24" s="32"/>
      <c r="D24" s="27" t="s">
        <v>35</v>
      </c>
      <c r="L24" s="32"/>
    </row>
    <row r="25" spans="2:12" s="7" customFormat="1" ht="16.5" customHeight="1">
      <c r="B25" s="85"/>
      <c r="E25" s="201" t="s">
        <v>1</v>
      </c>
      <c r="F25" s="201"/>
      <c r="G25" s="201"/>
      <c r="H25" s="201"/>
      <c r="L25" s="85"/>
    </row>
    <row r="26" spans="2:12" s="1" customFormat="1" ht="6.95" customHeight="1">
      <c r="B26" s="32"/>
      <c r="L26" s="32"/>
    </row>
    <row r="27" spans="2:12" s="1" customFormat="1" ht="6.95" customHeight="1">
      <c r="B27" s="32"/>
      <c r="D27" s="53"/>
      <c r="E27" s="53"/>
      <c r="F27" s="53"/>
      <c r="G27" s="53"/>
      <c r="H27" s="53"/>
      <c r="I27" s="53"/>
      <c r="J27" s="53"/>
      <c r="K27" s="53"/>
      <c r="L27" s="32"/>
    </row>
    <row r="28" spans="2:12" s="1" customFormat="1" ht="25.35" customHeight="1">
      <c r="B28" s="32"/>
      <c r="D28" s="86" t="s">
        <v>36</v>
      </c>
      <c r="J28" s="66">
        <f>ROUND(J123, 2)</f>
        <v>0</v>
      </c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14.45" customHeight="1">
      <c r="B30" s="32"/>
      <c r="F30" s="35" t="s">
        <v>38</v>
      </c>
      <c r="I30" s="35" t="s">
        <v>37</v>
      </c>
      <c r="J30" s="35" t="s">
        <v>39</v>
      </c>
      <c r="L30" s="32"/>
    </row>
    <row r="31" spans="2:12" s="1" customFormat="1" ht="14.45" customHeight="1">
      <c r="B31" s="32"/>
      <c r="D31" s="55" t="s">
        <v>40</v>
      </c>
      <c r="E31" s="27" t="s">
        <v>41</v>
      </c>
      <c r="F31" s="87">
        <f>ROUND((SUM(BE123:BE327)),  2)</f>
        <v>0</v>
      </c>
      <c r="I31" s="88">
        <v>0.21</v>
      </c>
      <c r="J31" s="87">
        <f>ROUND(((SUM(BE123:BE327))*I31),  2)</f>
        <v>0</v>
      </c>
      <c r="L31" s="32"/>
    </row>
    <row r="32" spans="2:12" s="1" customFormat="1" ht="14.45" customHeight="1">
      <c r="B32" s="32"/>
      <c r="E32" s="27" t="s">
        <v>42</v>
      </c>
      <c r="F32" s="87">
        <f>ROUND((SUM(BF123:BF327)),  2)</f>
        <v>0</v>
      </c>
      <c r="I32" s="88">
        <v>0.12</v>
      </c>
      <c r="J32" s="87">
        <f>ROUND(((SUM(BF123:BF327))*I32),  2)</f>
        <v>0</v>
      </c>
      <c r="L32" s="32"/>
    </row>
    <row r="33" spans="2:12" s="1" customFormat="1" ht="14.45" hidden="1" customHeight="1">
      <c r="B33" s="32"/>
      <c r="E33" s="27" t="s">
        <v>43</v>
      </c>
      <c r="F33" s="87">
        <f>ROUND((SUM(BG123:BG327)),  2)</f>
        <v>0</v>
      </c>
      <c r="I33" s="88">
        <v>0.21</v>
      </c>
      <c r="J33" s="87">
        <f>0</f>
        <v>0</v>
      </c>
      <c r="L33" s="32"/>
    </row>
    <row r="34" spans="2:12" s="1" customFormat="1" ht="14.45" hidden="1" customHeight="1">
      <c r="B34" s="32"/>
      <c r="E34" s="27" t="s">
        <v>44</v>
      </c>
      <c r="F34" s="87">
        <f>ROUND((SUM(BH123:BH327)),  2)</f>
        <v>0</v>
      </c>
      <c r="I34" s="88">
        <v>0.12</v>
      </c>
      <c r="J34" s="87">
        <f>0</f>
        <v>0</v>
      </c>
      <c r="L34" s="32"/>
    </row>
    <row r="35" spans="2:12" s="1" customFormat="1" ht="14.45" hidden="1" customHeight="1">
      <c r="B35" s="32"/>
      <c r="E35" s="27" t="s">
        <v>45</v>
      </c>
      <c r="F35" s="87">
        <f>ROUND((SUM(BI123:BI327)),  2)</f>
        <v>0</v>
      </c>
      <c r="I35" s="88">
        <v>0</v>
      </c>
      <c r="J35" s="87">
        <f>0</f>
        <v>0</v>
      </c>
      <c r="L35" s="32"/>
    </row>
    <row r="36" spans="2:12" s="1" customFormat="1" ht="6.95" customHeight="1">
      <c r="B36" s="32"/>
      <c r="L36" s="32"/>
    </row>
    <row r="37" spans="2:12" s="1" customFormat="1" ht="25.35" customHeight="1">
      <c r="B37" s="32"/>
      <c r="C37" s="89"/>
      <c r="D37" s="90" t="s">
        <v>46</v>
      </c>
      <c r="E37" s="57"/>
      <c r="F37" s="57"/>
      <c r="G37" s="91" t="s">
        <v>47</v>
      </c>
      <c r="H37" s="92" t="s">
        <v>48</v>
      </c>
      <c r="I37" s="57"/>
      <c r="J37" s="93">
        <f>SUM(J28:J35)</f>
        <v>0</v>
      </c>
      <c r="K37" s="94"/>
      <c r="L37" s="32"/>
    </row>
    <row r="38" spans="2:12" s="1" customFormat="1" ht="14.45" customHeight="1">
      <c r="B38" s="32"/>
      <c r="L38" s="32"/>
    </row>
    <row r="39" spans="2:12" ht="14.45" customHeight="1">
      <c r="B39" s="20"/>
      <c r="L39" s="20"/>
    </row>
    <row r="40" spans="2:12" ht="14.45" customHeight="1">
      <c r="B40" s="20"/>
      <c r="L40" s="20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3" t="s">
        <v>51</v>
      </c>
      <c r="E61" s="34"/>
      <c r="F61" s="95" t="s">
        <v>52</v>
      </c>
      <c r="G61" s="43" t="s">
        <v>51</v>
      </c>
      <c r="H61" s="34"/>
      <c r="I61" s="34"/>
      <c r="J61" s="96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3" t="s">
        <v>51</v>
      </c>
      <c r="E76" s="34"/>
      <c r="F76" s="95" t="s">
        <v>52</v>
      </c>
      <c r="G76" s="43" t="s">
        <v>51</v>
      </c>
      <c r="H76" s="34"/>
      <c r="I76" s="34"/>
      <c r="J76" s="9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103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12" t="str">
        <f>E7</f>
        <v>Oprava dešťové kanalizace Poličná</v>
      </c>
      <c r="F85" s="232"/>
      <c r="G85" s="232"/>
      <c r="H85" s="232"/>
      <c r="L85" s="32"/>
    </row>
    <row r="86" spans="2:47" s="1" customFormat="1" ht="6.95" customHeight="1">
      <c r="B86" s="32"/>
      <c r="L86" s="32"/>
    </row>
    <row r="87" spans="2:47" s="1" customFormat="1" ht="12" customHeight="1">
      <c r="B87" s="32"/>
      <c r="C87" s="27" t="s">
        <v>20</v>
      </c>
      <c r="F87" s="25" t="str">
        <f>F10</f>
        <v>Poličná</v>
      </c>
      <c r="I87" s="27" t="s">
        <v>22</v>
      </c>
      <c r="J87" s="52" t="str">
        <f>IF(J10="","",J10)</f>
        <v>29. 6. 2025</v>
      </c>
      <c r="L87" s="32"/>
    </row>
    <row r="88" spans="2:47" s="1" customFormat="1" ht="6.95" customHeight="1">
      <c r="B88" s="32"/>
      <c r="L88" s="32"/>
    </row>
    <row r="89" spans="2:47" s="1" customFormat="1" ht="25.7" customHeight="1">
      <c r="B89" s="32"/>
      <c r="C89" s="27" t="s">
        <v>24</v>
      </c>
      <c r="F89" s="25" t="str">
        <f>E13</f>
        <v>Obec Poličná</v>
      </c>
      <c r="I89" s="27" t="s">
        <v>30</v>
      </c>
      <c r="J89" s="30" t="str">
        <f>E19</f>
        <v>Ivo Hradil-VODOPROJEKT</v>
      </c>
      <c r="L89" s="32"/>
    </row>
    <row r="90" spans="2:47" s="1" customFormat="1" ht="15.2" customHeight="1">
      <c r="B90" s="32"/>
      <c r="C90" s="27" t="s">
        <v>28</v>
      </c>
      <c r="F90" s="25" t="str">
        <f>IF(E16="","",E16)</f>
        <v>Vyplň údaj</v>
      </c>
      <c r="I90" s="27" t="s">
        <v>33</v>
      </c>
      <c r="J90" s="30" t="str">
        <f>E22</f>
        <v>Fajfrová Irena</v>
      </c>
      <c r="L90" s="32"/>
    </row>
    <row r="91" spans="2:47" s="1" customFormat="1" ht="10.35" customHeight="1">
      <c r="B91" s="32"/>
      <c r="L91" s="32"/>
    </row>
    <row r="92" spans="2:47" s="1" customFormat="1" ht="29.25" customHeight="1">
      <c r="B92" s="32"/>
      <c r="C92" s="97" t="s">
        <v>104</v>
      </c>
      <c r="D92" s="89"/>
      <c r="E92" s="89"/>
      <c r="F92" s="89"/>
      <c r="G92" s="89"/>
      <c r="H92" s="89"/>
      <c r="I92" s="89"/>
      <c r="J92" s="98" t="s">
        <v>105</v>
      </c>
      <c r="K92" s="89"/>
      <c r="L92" s="32"/>
    </row>
    <row r="93" spans="2:47" s="1" customFormat="1" ht="10.35" customHeight="1">
      <c r="B93" s="32"/>
      <c r="L93" s="32"/>
    </row>
    <row r="94" spans="2:47" s="1" customFormat="1" ht="22.9" customHeight="1">
      <c r="B94" s="32"/>
      <c r="C94" s="99" t="s">
        <v>106</v>
      </c>
      <c r="J94" s="66">
        <f>J123</f>
        <v>0</v>
      </c>
      <c r="L94" s="32"/>
      <c r="AU94" s="17" t="s">
        <v>107</v>
      </c>
    </row>
    <row r="95" spans="2:47" s="8" customFormat="1" ht="24.95" customHeight="1">
      <c r="B95" s="100"/>
      <c r="D95" s="101" t="s">
        <v>108</v>
      </c>
      <c r="E95" s="102"/>
      <c r="F95" s="102"/>
      <c r="G95" s="102"/>
      <c r="H95" s="102"/>
      <c r="I95" s="102"/>
      <c r="J95" s="103">
        <f>J124</f>
        <v>0</v>
      </c>
      <c r="L95" s="100"/>
    </row>
    <row r="96" spans="2:47" s="9" customFormat="1" ht="19.899999999999999" customHeight="1">
      <c r="B96" s="104"/>
      <c r="D96" s="105" t="s">
        <v>109</v>
      </c>
      <c r="E96" s="106"/>
      <c r="F96" s="106"/>
      <c r="G96" s="106"/>
      <c r="H96" s="106"/>
      <c r="I96" s="106"/>
      <c r="J96" s="107">
        <f>J125</f>
        <v>0</v>
      </c>
      <c r="L96" s="104"/>
    </row>
    <row r="97" spans="2:12" s="9" customFormat="1" ht="19.899999999999999" customHeight="1">
      <c r="B97" s="104"/>
      <c r="D97" s="105" t="s">
        <v>110</v>
      </c>
      <c r="E97" s="106"/>
      <c r="F97" s="106"/>
      <c r="G97" s="106"/>
      <c r="H97" s="106"/>
      <c r="I97" s="106"/>
      <c r="J97" s="107">
        <f>J241</f>
        <v>0</v>
      </c>
      <c r="L97" s="104"/>
    </row>
    <row r="98" spans="2:12" s="9" customFormat="1" ht="19.899999999999999" customHeight="1">
      <c r="B98" s="104"/>
      <c r="D98" s="105" t="s">
        <v>111</v>
      </c>
      <c r="E98" s="106"/>
      <c r="F98" s="106"/>
      <c r="G98" s="106"/>
      <c r="H98" s="106"/>
      <c r="I98" s="106"/>
      <c r="J98" s="107">
        <f>J244</f>
        <v>0</v>
      </c>
      <c r="L98" s="104"/>
    </row>
    <row r="99" spans="2:12" s="9" customFormat="1" ht="19.899999999999999" customHeight="1">
      <c r="B99" s="104"/>
      <c r="D99" s="105" t="s">
        <v>112</v>
      </c>
      <c r="E99" s="106"/>
      <c r="F99" s="106"/>
      <c r="G99" s="106"/>
      <c r="H99" s="106"/>
      <c r="I99" s="106"/>
      <c r="J99" s="107">
        <f>J257</f>
        <v>0</v>
      </c>
      <c r="L99" s="104"/>
    </row>
    <row r="100" spans="2:12" s="9" customFormat="1" ht="19.899999999999999" customHeight="1">
      <c r="B100" s="104"/>
      <c r="D100" s="105" t="s">
        <v>113</v>
      </c>
      <c r="E100" s="106"/>
      <c r="F100" s="106"/>
      <c r="G100" s="106"/>
      <c r="H100" s="106"/>
      <c r="I100" s="106"/>
      <c r="J100" s="107">
        <f>J311</f>
        <v>0</v>
      </c>
      <c r="L100" s="104"/>
    </row>
    <row r="101" spans="2:12" s="9" customFormat="1" ht="19.899999999999999" customHeight="1">
      <c r="B101" s="104"/>
      <c r="D101" s="105" t="s">
        <v>114</v>
      </c>
      <c r="E101" s="106"/>
      <c r="F101" s="106"/>
      <c r="G101" s="106"/>
      <c r="H101" s="106"/>
      <c r="I101" s="106"/>
      <c r="J101" s="107">
        <f>J317</f>
        <v>0</v>
      </c>
      <c r="L101" s="104"/>
    </row>
    <row r="102" spans="2:12" s="8" customFormat="1" ht="24.95" customHeight="1">
      <c r="B102" s="100"/>
      <c r="D102" s="101" t="s">
        <v>115</v>
      </c>
      <c r="E102" s="102"/>
      <c r="F102" s="102"/>
      <c r="G102" s="102"/>
      <c r="H102" s="102"/>
      <c r="I102" s="102"/>
      <c r="J102" s="103">
        <f>J319</f>
        <v>0</v>
      </c>
      <c r="L102" s="100"/>
    </row>
    <row r="103" spans="2:12" s="9" customFormat="1" ht="19.899999999999999" customHeight="1">
      <c r="B103" s="104"/>
      <c r="D103" s="105" t="s">
        <v>116</v>
      </c>
      <c r="E103" s="106"/>
      <c r="F103" s="106"/>
      <c r="G103" s="106"/>
      <c r="H103" s="106"/>
      <c r="I103" s="106"/>
      <c r="J103" s="107">
        <f>J320</f>
        <v>0</v>
      </c>
      <c r="L103" s="104"/>
    </row>
    <row r="104" spans="2:12" s="9" customFormat="1" ht="19.899999999999999" customHeight="1">
      <c r="B104" s="104"/>
      <c r="D104" s="105" t="s">
        <v>117</v>
      </c>
      <c r="E104" s="106"/>
      <c r="F104" s="106"/>
      <c r="G104" s="106"/>
      <c r="H104" s="106"/>
      <c r="I104" s="106"/>
      <c r="J104" s="107">
        <f>J324</f>
        <v>0</v>
      </c>
      <c r="L104" s="104"/>
    </row>
    <row r="105" spans="2:12" s="9" customFormat="1" ht="19.899999999999999" customHeight="1">
      <c r="B105" s="104"/>
      <c r="D105" s="105" t="s">
        <v>118</v>
      </c>
      <c r="E105" s="106"/>
      <c r="F105" s="106"/>
      <c r="G105" s="106"/>
      <c r="H105" s="106"/>
      <c r="I105" s="106"/>
      <c r="J105" s="107">
        <f>J326</f>
        <v>0</v>
      </c>
      <c r="L105" s="104"/>
    </row>
    <row r="106" spans="2:12" s="1" customFormat="1" ht="21.75" customHeight="1">
      <c r="B106" s="32"/>
      <c r="L106" s="32"/>
    </row>
    <row r="107" spans="2:12" s="1" customFormat="1" ht="6.9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12" s="1" customFormat="1" ht="6.9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12" s="1" customFormat="1" ht="24.95" customHeight="1">
      <c r="B112" s="32"/>
      <c r="C112" s="21" t="s">
        <v>119</v>
      </c>
      <c r="L112" s="32"/>
    </row>
    <row r="113" spans="2:65" s="1" customFormat="1" ht="6.95" customHeight="1">
      <c r="B113" s="32"/>
      <c r="L113" s="32"/>
    </row>
    <row r="114" spans="2:65" s="1" customFormat="1" ht="12" customHeight="1">
      <c r="B114" s="32"/>
      <c r="C114" s="27" t="s">
        <v>16</v>
      </c>
      <c r="L114" s="32"/>
    </row>
    <row r="115" spans="2:65" s="1" customFormat="1" ht="16.5" customHeight="1">
      <c r="B115" s="32"/>
      <c r="E115" s="212" t="str">
        <f>E7</f>
        <v>Oprava dešťové kanalizace Poličná</v>
      </c>
      <c r="F115" s="232"/>
      <c r="G115" s="232"/>
      <c r="H115" s="232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20</v>
      </c>
      <c r="F117" s="25" t="str">
        <f>F10</f>
        <v>Poličná</v>
      </c>
      <c r="I117" s="27" t="s">
        <v>22</v>
      </c>
      <c r="J117" s="52" t="str">
        <f>IF(J10="","",J10)</f>
        <v>29. 6. 2025</v>
      </c>
      <c r="L117" s="32"/>
    </row>
    <row r="118" spans="2:65" s="1" customFormat="1" ht="6.95" customHeight="1">
      <c r="B118" s="32"/>
      <c r="L118" s="32"/>
    </row>
    <row r="119" spans="2:65" s="1" customFormat="1" ht="25.7" customHeight="1">
      <c r="B119" s="32"/>
      <c r="C119" s="27" t="s">
        <v>24</v>
      </c>
      <c r="F119" s="25" t="str">
        <f>E13</f>
        <v>Obec Poličná</v>
      </c>
      <c r="I119" s="27" t="s">
        <v>30</v>
      </c>
      <c r="J119" s="30" t="str">
        <f>E19</f>
        <v>Ivo Hradil-VODOPROJEKT</v>
      </c>
      <c r="L119" s="32"/>
    </row>
    <row r="120" spans="2:65" s="1" customFormat="1" ht="15.2" customHeight="1">
      <c r="B120" s="32"/>
      <c r="C120" s="27" t="s">
        <v>28</v>
      </c>
      <c r="F120" s="25" t="str">
        <f>IF(E16="","",E16)</f>
        <v>Vyplň údaj</v>
      </c>
      <c r="I120" s="27" t="s">
        <v>33</v>
      </c>
      <c r="J120" s="30" t="str">
        <f>E22</f>
        <v>Fajfrová Irena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08"/>
      <c r="C122" s="109" t="s">
        <v>120</v>
      </c>
      <c r="D122" s="110" t="s">
        <v>61</v>
      </c>
      <c r="E122" s="110" t="s">
        <v>57</v>
      </c>
      <c r="F122" s="110" t="s">
        <v>58</v>
      </c>
      <c r="G122" s="110" t="s">
        <v>121</v>
      </c>
      <c r="H122" s="110" t="s">
        <v>122</v>
      </c>
      <c r="I122" s="110" t="s">
        <v>123</v>
      </c>
      <c r="J122" s="110" t="s">
        <v>105</v>
      </c>
      <c r="K122" s="111" t="s">
        <v>124</v>
      </c>
      <c r="L122" s="108"/>
      <c r="M122" s="59" t="s">
        <v>1</v>
      </c>
      <c r="N122" s="60" t="s">
        <v>40</v>
      </c>
      <c r="O122" s="60" t="s">
        <v>125</v>
      </c>
      <c r="P122" s="60" t="s">
        <v>126</v>
      </c>
      <c r="Q122" s="60" t="s">
        <v>127</v>
      </c>
      <c r="R122" s="60" t="s">
        <v>128</v>
      </c>
      <c r="S122" s="60" t="s">
        <v>129</v>
      </c>
      <c r="T122" s="61" t="s">
        <v>130</v>
      </c>
    </row>
    <row r="123" spans="2:65" s="1" customFormat="1" ht="22.9" customHeight="1">
      <c r="B123" s="32"/>
      <c r="C123" s="64" t="s">
        <v>131</v>
      </c>
      <c r="J123" s="112">
        <f>BK123</f>
        <v>0</v>
      </c>
      <c r="L123" s="32"/>
      <c r="M123" s="62"/>
      <c r="N123" s="53"/>
      <c r="O123" s="53"/>
      <c r="P123" s="113">
        <f>P124+P319</f>
        <v>0</v>
      </c>
      <c r="Q123" s="53"/>
      <c r="R123" s="113">
        <f>R124+R319</f>
        <v>327.51407431999996</v>
      </c>
      <c r="S123" s="53"/>
      <c r="T123" s="114">
        <f>T124+T319</f>
        <v>31.686</v>
      </c>
      <c r="AT123" s="17" t="s">
        <v>75</v>
      </c>
      <c r="AU123" s="17" t="s">
        <v>107</v>
      </c>
      <c r="BK123" s="115">
        <f>BK124+BK319</f>
        <v>0</v>
      </c>
    </row>
    <row r="124" spans="2:65" s="11" customFormat="1" ht="25.9" customHeight="1">
      <c r="B124" s="116"/>
      <c r="D124" s="117" t="s">
        <v>75</v>
      </c>
      <c r="E124" s="118" t="s">
        <v>132</v>
      </c>
      <c r="F124" s="118" t="s">
        <v>133</v>
      </c>
      <c r="I124" s="119"/>
      <c r="J124" s="120">
        <f>BK124</f>
        <v>0</v>
      </c>
      <c r="L124" s="116"/>
      <c r="M124" s="121"/>
      <c r="P124" s="122">
        <f>P125+P241+P244+P257+P311+P317</f>
        <v>0</v>
      </c>
      <c r="R124" s="122">
        <f>R125+R241+R244+R257+R311+R317</f>
        <v>327.51407431999996</v>
      </c>
      <c r="T124" s="123">
        <f>T125+T241+T244+T257+T311+T317</f>
        <v>31.686</v>
      </c>
      <c r="AR124" s="117" t="s">
        <v>81</v>
      </c>
      <c r="AT124" s="124" t="s">
        <v>75</v>
      </c>
      <c r="AU124" s="124" t="s">
        <v>76</v>
      </c>
      <c r="AY124" s="117" t="s">
        <v>134</v>
      </c>
      <c r="BK124" s="125">
        <f>BK125+BK241+BK244+BK257+BK311+BK317</f>
        <v>0</v>
      </c>
    </row>
    <row r="125" spans="2:65" s="11" customFormat="1" ht="22.9" customHeight="1">
      <c r="B125" s="116"/>
      <c r="D125" s="117" t="s">
        <v>75</v>
      </c>
      <c r="E125" s="126" t="s">
        <v>81</v>
      </c>
      <c r="F125" s="126" t="s">
        <v>135</v>
      </c>
      <c r="I125" s="119"/>
      <c r="J125" s="127">
        <f>BK125</f>
        <v>0</v>
      </c>
      <c r="L125" s="116"/>
      <c r="M125" s="121"/>
      <c r="P125" s="122">
        <f>SUM(P126:P240)</f>
        <v>0</v>
      </c>
      <c r="R125" s="122">
        <f>SUM(R126:R240)</f>
        <v>263.76792049999995</v>
      </c>
      <c r="T125" s="123">
        <f>SUM(T126:T240)</f>
        <v>0</v>
      </c>
      <c r="AR125" s="117" t="s">
        <v>81</v>
      </c>
      <c r="AT125" s="124" t="s">
        <v>75</v>
      </c>
      <c r="AU125" s="124" t="s">
        <v>81</v>
      </c>
      <c r="AY125" s="117" t="s">
        <v>134</v>
      </c>
      <c r="BK125" s="125">
        <f>SUM(BK126:BK240)</f>
        <v>0</v>
      </c>
    </row>
    <row r="126" spans="2:65" s="1" customFormat="1" ht="24.2" customHeight="1">
      <c r="B126" s="128"/>
      <c r="C126" s="129" t="s">
        <v>81</v>
      </c>
      <c r="D126" s="129" t="s">
        <v>136</v>
      </c>
      <c r="E126" s="130" t="s">
        <v>137</v>
      </c>
      <c r="F126" s="131" t="s">
        <v>138</v>
      </c>
      <c r="G126" s="132" t="s">
        <v>139</v>
      </c>
      <c r="H126" s="133">
        <v>169</v>
      </c>
      <c r="I126" s="134"/>
      <c r="J126" s="135">
        <f>ROUND(I126*H126,2)</f>
        <v>0</v>
      </c>
      <c r="K126" s="131" t="s">
        <v>140</v>
      </c>
      <c r="L126" s="32"/>
      <c r="M126" s="136" t="s">
        <v>1</v>
      </c>
      <c r="N126" s="137" t="s">
        <v>41</v>
      </c>
      <c r="P126" s="138">
        <f>O126*H126</f>
        <v>0</v>
      </c>
      <c r="Q126" s="138">
        <v>4.2000000000000002E-4</v>
      </c>
      <c r="R126" s="138">
        <f>Q126*H126</f>
        <v>7.0980000000000001E-2</v>
      </c>
      <c r="S126" s="138">
        <v>0</v>
      </c>
      <c r="T126" s="139">
        <f>S126*H126</f>
        <v>0</v>
      </c>
      <c r="AR126" s="140" t="s">
        <v>141</v>
      </c>
      <c r="AT126" s="140" t="s">
        <v>136</v>
      </c>
      <c r="AU126" s="140" t="s">
        <v>85</v>
      </c>
      <c r="AY126" s="17" t="s">
        <v>134</v>
      </c>
      <c r="BE126" s="141">
        <f>IF(N126="základní",J126,0)</f>
        <v>0</v>
      </c>
      <c r="BF126" s="141">
        <f>IF(N126="snížená",J126,0)</f>
        <v>0</v>
      </c>
      <c r="BG126" s="141">
        <f>IF(N126="zákl. přenesená",J126,0)</f>
        <v>0</v>
      </c>
      <c r="BH126" s="141">
        <f>IF(N126="sníž. přenesená",J126,0)</f>
        <v>0</v>
      </c>
      <c r="BI126" s="141">
        <f>IF(N126="nulová",J126,0)</f>
        <v>0</v>
      </c>
      <c r="BJ126" s="17" t="s">
        <v>81</v>
      </c>
      <c r="BK126" s="141">
        <f>ROUND(I126*H126,2)</f>
        <v>0</v>
      </c>
      <c r="BL126" s="17" t="s">
        <v>141</v>
      </c>
      <c r="BM126" s="140" t="s">
        <v>142</v>
      </c>
    </row>
    <row r="127" spans="2:65" s="12" customFormat="1" ht="11.25">
      <c r="B127" s="142"/>
      <c r="D127" s="143" t="s">
        <v>143</v>
      </c>
      <c r="E127" s="144" t="s">
        <v>1</v>
      </c>
      <c r="F127" s="145" t="s">
        <v>144</v>
      </c>
      <c r="H127" s="146">
        <v>145</v>
      </c>
      <c r="I127" s="147"/>
      <c r="L127" s="142"/>
      <c r="M127" s="148"/>
      <c r="T127" s="149"/>
      <c r="AT127" s="144" t="s">
        <v>143</v>
      </c>
      <c r="AU127" s="144" t="s">
        <v>85</v>
      </c>
      <c r="AV127" s="12" t="s">
        <v>85</v>
      </c>
      <c r="AW127" s="12" t="s">
        <v>32</v>
      </c>
      <c r="AX127" s="12" t="s">
        <v>76</v>
      </c>
      <c r="AY127" s="144" t="s">
        <v>134</v>
      </c>
    </row>
    <row r="128" spans="2:65" s="12" customFormat="1" ht="11.25">
      <c r="B128" s="142"/>
      <c r="D128" s="143" t="s">
        <v>143</v>
      </c>
      <c r="E128" s="144" t="s">
        <v>1</v>
      </c>
      <c r="F128" s="145" t="s">
        <v>145</v>
      </c>
      <c r="H128" s="146">
        <v>24</v>
      </c>
      <c r="I128" s="147"/>
      <c r="L128" s="142"/>
      <c r="M128" s="148"/>
      <c r="T128" s="149"/>
      <c r="AT128" s="144" t="s">
        <v>143</v>
      </c>
      <c r="AU128" s="144" t="s">
        <v>85</v>
      </c>
      <c r="AV128" s="12" t="s">
        <v>85</v>
      </c>
      <c r="AW128" s="12" t="s">
        <v>32</v>
      </c>
      <c r="AX128" s="12" t="s">
        <v>76</v>
      </c>
      <c r="AY128" s="144" t="s">
        <v>134</v>
      </c>
    </row>
    <row r="129" spans="2:65" s="13" customFormat="1" ht="11.25">
      <c r="B129" s="150"/>
      <c r="D129" s="143" t="s">
        <v>143</v>
      </c>
      <c r="E129" s="151" t="s">
        <v>1</v>
      </c>
      <c r="F129" s="152" t="s">
        <v>146</v>
      </c>
      <c r="H129" s="153">
        <v>169</v>
      </c>
      <c r="I129" s="154"/>
      <c r="L129" s="150"/>
      <c r="M129" s="155"/>
      <c r="T129" s="156"/>
      <c r="AT129" s="151" t="s">
        <v>143</v>
      </c>
      <c r="AU129" s="151" t="s">
        <v>85</v>
      </c>
      <c r="AV129" s="13" t="s">
        <v>141</v>
      </c>
      <c r="AW129" s="13" t="s">
        <v>32</v>
      </c>
      <c r="AX129" s="13" t="s">
        <v>81</v>
      </c>
      <c r="AY129" s="151" t="s">
        <v>134</v>
      </c>
    </row>
    <row r="130" spans="2:65" s="1" customFormat="1" ht="24.2" customHeight="1">
      <c r="B130" s="128"/>
      <c r="C130" s="129" t="s">
        <v>85</v>
      </c>
      <c r="D130" s="129" t="s">
        <v>136</v>
      </c>
      <c r="E130" s="130" t="s">
        <v>147</v>
      </c>
      <c r="F130" s="131" t="s">
        <v>148</v>
      </c>
      <c r="G130" s="132" t="s">
        <v>139</v>
      </c>
      <c r="H130" s="133">
        <v>169</v>
      </c>
      <c r="I130" s="134"/>
      <c r="J130" s="135">
        <f>ROUND(I130*H130,2)</f>
        <v>0</v>
      </c>
      <c r="K130" s="131" t="s">
        <v>140</v>
      </c>
      <c r="L130" s="32"/>
      <c r="M130" s="136" t="s">
        <v>1</v>
      </c>
      <c r="N130" s="137" t="s">
        <v>41</v>
      </c>
      <c r="P130" s="138">
        <f>O130*H130</f>
        <v>0</v>
      </c>
      <c r="Q130" s="138">
        <v>0</v>
      </c>
      <c r="R130" s="138">
        <f>Q130*H130</f>
        <v>0</v>
      </c>
      <c r="S130" s="138">
        <v>0</v>
      </c>
      <c r="T130" s="139">
        <f>S130*H130</f>
        <v>0</v>
      </c>
      <c r="AR130" s="140" t="s">
        <v>141</v>
      </c>
      <c r="AT130" s="140" t="s">
        <v>136</v>
      </c>
      <c r="AU130" s="140" t="s">
        <v>85</v>
      </c>
      <c r="AY130" s="17" t="s">
        <v>134</v>
      </c>
      <c r="BE130" s="141">
        <f>IF(N130="základní",J130,0)</f>
        <v>0</v>
      </c>
      <c r="BF130" s="141">
        <f>IF(N130="snížená",J130,0)</f>
        <v>0</v>
      </c>
      <c r="BG130" s="141">
        <f>IF(N130="zákl. přenesená",J130,0)</f>
        <v>0</v>
      </c>
      <c r="BH130" s="141">
        <f>IF(N130="sníž. přenesená",J130,0)</f>
        <v>0</v>
      </c>
      <c r="BI130" s="141">
        <f>IF(N130="nulová",J130,0)</f>
        <v>0</v>
      </c>
      <c r="BJ130" s="17" t="s">
        <v>81</v>
      </c>
      <c r="BK130" s="141">
        <f>ROUND(I130*H130,2)</f>
        <v>0</v>
      </c>
      <c r="BL130" s="17" t="s">
        <v>141</v>
      </c>
      <c r="BM130" s="140" t="s">
        <v>149</v>
      </c>
    </row>
    <row r="131" spans="2:65" s="1" customFormat="1" ht="24.2" customHeight="1">
      <c r="B131" s="128"/>
      <c r="C131" s="129" t="s">
        <v>150</v>
      </c>
      <c r="D131" s="129" t="s">
        <v>136</v>
      </c>
      <c r="E131" s="130" t="s">
        <v>151</v>
      </c>
      <c r="F131" s="131" t="s">
        <v>152</v>
      </c>
      <c r="G131" s="132" t="s">
        <v>139</v>
      </c>
      <c r="H131" s="133">
        <v>4</v>
      </c>
      <c r="I131" s="134"/>
      <c r="J131" s="135">
        <f>ROUND(I131*H131,2)</f>
        <v>0</v>
      </c>
      <c r="K131" s="131" t="s">
        <v>140</v>
      </c>
      <c r="L131" s="32"/>
      <c r="M131" s="136" t="s">
        <v>1</v>
      </c>
      <c r="N131" s="137" t="s">
        <v>41</v>
      </c>
      <c r="P131" s="138">
        <f>O131*H131</f>
        <v>0</v>
      </c>
      <c r="Q131" s="138">
        <v>4.6999999999999999E-4</v>
      </c>
      <c r="R131" s="138">
        <f>Q131*H131</f>
        <v>1.8799999999999999E-3</v>
      </c>
      <c r="S131" s="138">
        <v>0</v>
      </c>
      <c r="T131" s="139">
        <f>S131*H131</f>
        <v>0</v>
      </c>
      <c r="AR131" s="140" t="s">
        <v>141</v>
      </c>
      <c r="AT131" s="140" t="s">
        <v>136</v>
      </c>
      <c r="AU131" s="140" t="s">
        <v>85</v>
      </c>
      <c r="AY131" s="17" t="s">
        <v>134</v>
      </c>
      <c r="BE131" s="141">
        <f>IF(N131="základní",J131,0)</f>
        <v>0</v>
      </c>
      <c r="BF131" s="141">
        <f>IF(N131="snížená",J131,0)</f>
        <v>0</v>
      </c>
      <c r="BG131" s="141">
        <f>IF(N131="zákl. přenesená",J131,0)</f>
        <v>0</v>
      </c>
      <c r="BH131" s="141">
        <f>IF(N131="sníž. přenesená",J131,0)</f>
        <v>0</v>
      </c>
      <c r="BI131" s="141">
        <f>IF(N131="nulová",J131,0)</f>
        <v>0</v>
      </c>
      <c r="BJ131" s="17" t="s">
        <v>81</v>
      </c>
      <c r="BK131" s="141">
        <f>ROUND(I131*H131,2)</f>
        <v>0</v>
      </c>
      <c r="BL131" s="17" t="s">
        <v>141</v>
      </c>
      <c r="BM131" s="140" t="s">
        <v>153</v>
      </c>
    </row>
    <row r="132" spans="2:65" s="12" customFormat="1" ht="11.25">
      <c r="B132" s="142"/>
      <c r="D132" s="143" t="s">
        <v>143</v>
      </c>
      <c r="E132" s="144" t="s">
        <v>1</v>
      </c>
      <c r="F132" s="145" t="s">
        <v>154</v>
      </c>
      <c r="H132" s="146">
        <v>4</v>
      </c>
      <c r="I132" s="147"/>
      <c r="L132" s="142"/>
      <c r="M132" s="148"/>
      <c r="T132" s="149"/>
      <c r="AT132" s="144" t="s">
        <v>143</v>
      </c>
      <c r="AU132" s="144" t="s">
        <v>85</v>
      </c>
      <c r="AV132" s="12" t="s">
        <v>85</v>
      </c>
      <c r="AW132" s="12" t="s">
        <v>32</v>
      </c>
      <c r="AX132" s="12" t="s">
        <v>81</v>
      </c>
      <c r="AY132" s="144" t="s">
        <v>134</v>
      </c>
    </row>
    <row r="133" spans="2:65" s="1" customFormat="1" ht="24.2" customHeight="1">
      <c r="B133" s="128"/>
      <c r="C133" s="129" t="s">
        <v>141</v>
      </c>
      <c r="D133" s="129" t="s">
        <v>136</v>
      </c>
      <c r="E133" s="130" t="s">
        <v>155</v>
      </c>
      <c r="F133" s="131" t="s">
        <v>156</v>
      </c>
      <c r="G133" s="132" t="s">
        <v>139</v>
      </c>
      <c r="H133" s="133">
        <v>4</v>
      </c>
      <c r="I133" s="134"/>
      <c r="J133" s="135">
        <f>ROUND(I133*H133,2)</f>
        <v>0</v>
      </c>
      <c r="K133" s="131" t="s">
        <v>140</v>
      </c>
      <c r="L133" s="32"/>
      <c r="M133" s="136" t="s">
        <v>1</v>
      </c>
      <c r="N133" s="137" t="s">
        <v>41</v>
      </c>
      <c r="P133" s="138">
        <f>O133*H133</f>
        <v>0</v>
      </c>
      <c r="Q133" s="138">
        <v>0</v>
      </c>
      <c r="R133" s="138">
        <f>Q133*H133</f>
        <v>0</v>
      </c>
      <c r="S133" s="138">
        <v>0</v>
      </c>
      <c r="T133" s="139">
        <f>S133*H133</f>
        <v>0</v>
      </c>
      <c r="AR133" s="140" t="s">
        <v>141</v>
      </c>
      <c r="AT133" s="140" t="s">
        <v>136</v>
      </c>
      <c r="AU133" s="140" t="s">
        <v>85</v>
      </c>
      <c r="AY133" s="17" t="s">
        <v>134</v>
      </c>
      <c r="BE133" s="141">
        <f>IF(N133="základní",J133,0)</f>
        <v>0</v>
      </c>
      <c r="BF133" s="141">
        <f>IF(N133="snížená",J133,0)</f>
        <v>0</v>
      </c>
      <c r="BG133" s="141">
        <f>IF(N133="zákl. přenesená",J133,0)</f>
        <v>0</v>
      </c>
      <c r="BH133" s="141">
        <f>IF(N133="sníž. přenesená",J133,0)</f>
        <v>0</v>
      </c>
      <c r="BI133" s="141">
        <f>IF(N133="nulová",J133,0)</f>
        <v>0</v>
      </c>
      <c r="BJ133" s="17" t="s">
        <v>81</v>
      </c>
      <c r="BK133" s="141">
        <f>ROUND(I133*H133,2)</f>
        <v>0</v>
      </c>
      <c r="BL133" s="17" t="s">
        <v>141</v>
      </c>
      <c r="BM133" s="140" t="s">
        <v>157</v>
      </c>
    </row>
    <row r="134" spans="2:65" s="1" customFormat="1" ht="24.2" customHeight="1">
      <c r="B134" s="128"/>
      <c r="C134" s="129" t="s">
        <v>158</v>
      </c>
      <c r="D134" s="129" t="s">
        <v>136</v>
      </c>
      <c r="E134" s="130" t="s">
        <v>159</v>
      </c>
      <c r="F134" s="131" t="s">
        <v>160</v>
      </c>
      <c r="G134" s="132" t="s">
        <v>161</v>
      </c>
      <c r="H134" s="133">
        <v>217.5</v>
      </c>
      <c r="I134" s="134"/>
      <c r="J134" s="135">
        <f>ROUND(I134*H134,2)</f>
        <v>0</v>
      </c>
      <c r="K134" s="131" t="s">
        <v>140</v>
      </c>
      <c r="L134" s="32"/>
      <c r="M134" s="136" t="s">
        <v>1</v>
      </c>
      <c r="N134" s="137" t="s">
        <v>41</v>
      </c>
      <c r="P134" s="138">
        <f>O134*H134</f>
        <v>0</v>
      </c>
      <c r="Q134" s="138">
        <v>0</v>
      </c>
      <c r="R134" s="138">
        <f>Q134*H134</f>
        <v>0</v>
      </c>
      <c r="S134" s="138">
        <v>0</v>
      </c>
      <c r="T134" s="139">
        <f>S134*H134</f>
        <v>0</v>
      </c>
      <c r="AR134" s="140" t="s">
        <v>141</v>
      </c>
      <c r="AT134" s="140" t="s">
        <v>136</v>
      </c>
      <c r="AU134" s="140" t="s">
        <v>85</v>
      </c>
      <c r="AY134" s="17" t="s">
        <v>134</v>
      </c>
      <c r="BE134" s="141">
        <f>IF(N134="základní",J134,0)</f>
        <v>0</v>
      </c>
      <c r="BF134" s="141">
        <f>IF(N134="snížená",J134,0)</f>
        <v>0</v>
      </c>
      <c r="BG134" s="141">
        <f>IF(N134="zákl. přenesená",J134,0)</f>
        <v>0</v>
      </c>
      <c r="BH134" s="141">
        <f>IF(N134="sníž. přenesená",J134,0)</f>
        <v>0</v>
      </c>
      <c r="BI134" s="141">
        <f>IF(N134="nulová",J134,0)</f>
        <v>0</v>
      </c>
      <c r="BJ134" s="17" t="s">
        <v>81</v>
      </c>
      <c r="BK134" s="141">
        <f>ROUND(I134*H134,2)</f>
        <v>0</v>
      </c>
      <c r="BL134" s="17" t="s">
        <v>141</v>
      </c>
      <c r="BM134" s="140" t="s">
        <v>162</v>
      </c>
    </row>
    <row r="135" spans="2:65" s="12" customFormat="1" ht="11.25">
      <c r="B135" s="142"/>
      <c r="D135" s="143" t="s">
        <v>143</v>
      </c>
      <c r="E135" s="144" t="s">
        <v>83</v>
      </c>
      <c r="F135" s="145" t="s">
        <v>163</v>
      </c>
      <c r="H135" s="146">
        <v>217.5</v>
      </c>
      <c r="I135" s="147"/>
      <c r="L135" s="142"/>
      <c r="M135" s="148"/>
      <c r="T135" s="149"/>
      <c r="AT135" s="144" t="s">
        <v>143</v>
      </c>
      <c r="AU135" s="144" t="s">
        <v>85</v>
      </c>
      <c r="AV135" s="12" t="s">
        <v>85</v>
      </c>
      <c r="AW135" s="12" t="s">
        <v>32</v>
      </c>
      <c r="AX135" s="12" t="s">
        <v>81</v>
      </c>
      <c r="AY135" s="144" t="s">
        <v>134</v>
      </c>
    </row>
    <row r="136" spans="2:65" s="1" customFormat="1" ht="33" customHeight="1">
      <c r="B136" s="128"/>
      <c r="C136" s="129" t="s">
        <v>164</v>
      </c>
      <c r="D136" s="129" t="s">
        <v>136</v>
      </c>
      <c r="E136" s="130" t="s">
        <v>165</v>
      </c>
      <c r="F136" s="131" t="s">
        <v>166</v>
      </c>
      <c r="G136" s="132" t="s">
        <v>167</v>
      </c>
      <c r="H136" s="133">
        <v>0.71399999999999997</v>
      </c>
      <c r="I136" s="134"/>
      <c r="J136" s="135">
        <f>ROUND(I136*H136,2)</f>
        <v>0</v>
      </c>
      <c r="K136" s="131" t="s">
        <v>140</v>
      </c>
      <c r="L136" s="32"/>
      <c r="M136" s="136" t="s">
        <v>1</v>
      </c>
      <c r="N136" s="137" t="s">
        <v>41</v>
      </c>
      <c r="P136" s="138">
        <f>O136*H136</f>
        <v>0</v>
      </c>
      <c r="Q136" s="138">
        <v>0</v>
      </c>
      <c r="R136" s="138">
        <f>Q136*H136</f>
        <v>0</v>
      </c>
      <c r="S136" s="138">
        <v>0</v>
      </c>
      <c r="T136" s="139">
        <f>S136*H136</f>
        <v>0</v>
      </c>
      <c r="AR136" s="140" t="s">
        <v>141</v>
      </c>
      <c r="AT136" s="140" t="s">
        <v>136</v>
      </c>
      <c r="AU136" s="140" t="s">
        <v>85</v>
      </c>
      <c r="AY136" s="17" t="s">
        <v>134</v>
      </c>
      <c r="BE136" s="141">
        <f>IF(N136="základní",J136,0)</f>
        <v>0</v>
      </c>
      <c r="BF136" s="141">
        <f>IF(N136="snížená",J136,0)</f>
        <v>0</v>
      </c>
      <c r="BG136" s="141">
        <f>IF(N136="zákl. přenesená",J136,0)</f>
        <v>0</v>
      </c>
      <c r="BH136" s="141">
        <f>IF(N136="sníž. přenesená",J136,0)</f>
        <v>0</v>
      </c>
      <c r="BI136" s="141">
        <f>IF(N136="nulová",J136,0)</f>
        <v>0</v>
      </c>
      <c r="BJ136" s="17" t="s">
        <v>81</v>
      </c>
      <c r="BK136" s="141">
        <f>ROUND(I136*H136,2)</f>
        <v>0</v>
      </c>
      <c r="BL136" s="17" t="s">
        <v>141</v>
      </c>
      <c r="BM136" s="140" t="s">
        <v>168</v>
      </c>
    </row>
    <row r="137" spans="2:65" s="14" customFormat="1" ht="11.25">
      <c r="B137" s="157"/>
      <c r="D137" s="143" t="s">
        <v>143</v>
      </c>
      <c r="E137" s="158" t="s">
        <v>1</v>
      </c>
      <c r="F137" s="159" t="s">
        <v>169</v>
      </c>
      <c r="H137" s="158" t="s">
        <v>1</v>
      </c>
      <c r="I137" s="160"/>
      <c r="L137" s="157"/>
      <c r="M137" s="161"/>
      <c r="T137" s="162"/>
      <c r="AT137" s="158" t="s">
        <v>143</v>
      </c>
      <c r="AU137" s="158" t="s">
        <v>85</v>
      </c>
      <c r="AV137" s="14" t="s">
        <v>81</v>
      </c>
      <c r="AW137" s="14" t="s">
        <v>32</v>
      </c>
      <c r="AX137" s="14" t="s">
        <v>76</v>
      </c>
      <c r="AY137" s="158" t="s">
        <v>134</v>
      </c>
    </row>
    <row r="138" spans="2:65" s="12" customFormat="1" ht="11.25">
      <c r="B138" s="142"/>
      <c r="D138" s="143" t="s">
        <v>143</v>
      </c>
      <c r="E138" s="144" t="s">
        <v>1</v>
      </c>
      <c r="F138" s="145" t="s">
        <v>170</v>
      </c>
      <c r="H138" s="146">
        <v>0.66800000000000004</v>
      </c>
      <c r="I138" s="147"/>
      <c r="L138" s="142"/>
      <c r="M138" s="148"/>
      <c r="T138" s="149"/>
      <c r="AT138" s="144" t="s">
        <v>143</v>
      </c>
      <c r="AU138" s="144" t="s">
        <v>85</v>
      </c>
      <c r="AV138" s="12" t="s">
        <v>85</v>
      </c>
      <c r="AW138" s="12" t="s">
        <v>32</v>
      </c>
      <c r="AX138" s="12" t="s">
        <v>76</v>
      </c>
      <c r="AY138" s="144" t="s">
        <v>134</v>
      </c>
    </row>
    <row r="139" spans="2:65" s="12" customFormat="1" ht="11.25">
      <c r="B139" s="142"/>
      <c r="D139" s="143" t="s">
        <v>143</v>
      </c>
      <c r="E139" s="144" t="s">
        <v>1</v>
      </c>
      <c r="F139" s="145" t="s">
        <v>171</v>
      </c>
      <c r="H139" s="146">
        <v>0.28899999999999998</v>
      </c>
      <c r="I139" s="147"/>
      <c r="L139" s="142"/>
      <c r="M139" s="148"/>
      <c r="T139" s="149"/>
      <c r="AT139" s="144" t="s">
        <v>143</v>
      </c>
      <c r="AU139" s="144" t="s">
        <v>85</v>
      </c>
      <c r="AV139" s="12" t="s">
        <v>85</v>
      </c>
      <c r="AW139" s="12" t="s">
        <v>32</v>
      </c>
      <c r="AX139" s="12" t="s">
        <v>76</v>
      </c>
      <c r="AY139" s="144" t="s">
        <v>134</v>
      </c>
    </row>
    <row r="140" spans="2:65" s="12" customFormat="1" ht="11.25">
      <c r="B140" s="142"/>
      <c r="D140" s="143" t="s">
        <v>143</v>
      </c>
      <c r="E140" s="144" t="s">
        <v>1</v>
      </c>
      <c r="F140" s="145" t="s">
        <v>172</v>
      </c>
      <c r="H140" s="146">
        <v>0.23400000000000001</v>
      </c>
      <c r="I140" s="147"/>
      <c r="L140" s="142"/>
      <c r="M140" s="148"/>
      <c r="T140" s="149"/>
      <c r="AT140" s="144" t="s">
        <v>143</v>
      </c>
      <c r="AU140" s="144" t="s">
        <v>85</v>
      </c>
      <c r="AV140" s="12" t="s">
        <v>85</v>
      </c>
      <c r="AW140" s="12" t="s">
        <v>32</v>
      </c>
      <c r="AX140" s="12" t="s">
        <v>76</v>
      </c>
      <c r="AY140" s="144" t="s">
        <v>134</v>
      </c>
    </row>
    <row r="141" spans="2:65" s="12" customFormat="1" ht="11.25">
      <c r="B141" s="142"/>
      <c r="D141" s="143" t="s">
        <v>143</v>
      </c>
      <c r="E141" s="144" t="s">
        <v>1</v>
      </c>
      <c r="F141" s="145" t="s">
        <v>173</v>
      </c>
      <c r="H141" s="146">
        <v>0.23599999999999999</v>
      </c>
      <c r="I141" s="147"/>
      <c r="L141" s="142"/>
      <c r="M141" s="148"/>
      <c r="T141" s="149"/>
      <c r="AT141" s="144" t="s">
        <v>143</v>
      </c>
      <c r="AU141" s="144" t="s">
        <v>85</v>
      </c>
      <c r="AV141" s="12" t="s">
        <v>85</v>
      </c>
      <c r="AW141" s="12" t="s">
        <v>32</v>
      </c>
      <c r="AX141" s="12" t="s">
        <v>76</v>
      </c>
      <c r="AY141" s="144" t="s">
        <v>134</v>
      </c>
    </row>
    <row r="142" spans="2:65" s="15" customFormat="1" ht="11.25">
      <c r="B142" s="163"/>
      <c r="D142" s="143" t="s">
        <v>143</v>
      </c>
      <c r="E142" s="164" t="s">
        <v>99</v>
      </c>
      <c r="F142" s="165" t="s">
        <v>174</v>
      </c>
      <c r="H142" s="166">
        <v>1.427</v>
      </c>
      <c r="I142" s="167"/>
      <c r="L142" s="163"/>
      <c r="M142" s="168"/>
      <c r="T142" s="169"/>
      <c r="AT142" s="164" t="s">
        <v>143</v>
      </c>
      <c r="AU142" s="164" t="s">
        <v>85</v>
      </c>
      <c r="AV142" s="15" t="s">
        <v>150</v>
      </c>
      <c r="AW142" s="15" t="s">
        <v>32</v>
      </c>
      <c r="AX142" s="15" t="s">
        <v>76</v>
      </c>
      <c r="AY142" s="164" t="s">
        <v>134</v>
      </c>
    </row>
    <row r="143" spans="2:65" s="12" customFormat="1" ht="11.25">
      <c r="B143" s="142"/>
      <c r="D143" s="143" t="s">
        <v>143</v>
      </c>
      <c r="E143" s="144" t="s">
        <v>1</v>
      </c>
      <c r="F143" s="145" t="s">
        <v>175</v>
      </c>
      <c r="H143" s="146">
        <v>0.71399999999999997</v>
      </c>
      <c r="I143" s="147"/>
      <c r="L143" s="142"/>
      <c r="M143" s="148"/>
      <c r="T143" s="149"/>
      <c r="AT143" s="144" t="s">
        <v>143</v>
      </c>
      <c r="AU143" s="144" t="s">
        <v>85</v>
      </c>
      <c r="AV143" s="12" t="s">
        <v>85</v>
      </c>
      <c r="AW143" s="12" t="s">
        <v>32</v>
      </c>
      <c r="AX143" s="12" t="s">
        <v>81</v>
      </c>
      <c r="AY143" s="144" t="s">
        <v>134</v>
      </c>
    </row>
    <row r="144" spans="2:65" s="1" customFormat="1" ht="33" customHeight="1">
      <c r="B144" s="128"/>
      <c r="C144" s="129" t="s">
        <v>176</v>
      </c>
      <c r="D144" s="129" t="s">
        <v>136</v>
      </c>
      <c r="E144" s="130" t="s">
        <v>177</v>
      </c>
      <c r="F144" s="131" t="s">
        <v>178</v>
      </c>
      <c r="G144" s="132" t="s">
        <v>167</v>
      </c>
      <c r="H144" s="133">
        <v>81.468999999999994</v>
      </c>
      <c r="I144" s="134"/>
      <c r="J144" s="135">
        <f>ROUND(I144*H144,2)</f>
        <v>0</v>
      </c>
      <c r="K144" s="131" t="s">
        <v>140</v>
      </c>
      <c r="L144" s="32"/>
      <c r="M144" s="136" t="s">
        <v>1</v>
      </c>
      <c r="N144" s="137" t="s">
        <v>41</v>
      </c>
      <c r="P144" s="138">
        <f>O144*H144</f>
        <v>0</v>
      </c>
      <c r="Q144" s="138">
        <v>0</v>
      </c>
      <c r="R144" s="138">
        <f>Q144*H144</f>
        <v>0</v>
      </c>
      <c r="S144" s="138">
        <v>0</v>
      </c>
      <c r="T144" s="139">
        <f>S144*H144</f>
        <v>0</v>
      </c>
      <c r="AR144" s="140" t="s">
        <v>141</v>
      </c>
      <c r="AT144" s="140" t="s">
        <v>136</v>
      </c>
      <c r="AU144" s="140" t="s">
        <v>85</v>
      </c>
      <c r="AY144" s="17" t="s">
        <v>134</v>
      </c>
      <c r="BE144" s="141">
        <f>IF(N144="základní",J144,0)</f>
        <v>0</v>
      </c>
      <c r="BF144" s="141">
        <f>IF(N144="snížená",J144,0)</f>
        <v>0</v>
      </c>
      <c r="BG144" s="141">
        <f>IF(N144="zákl. přenesená",J144,0)</f>
        <v>0</v>
      </c>
      <c r="BH144" s="141">
        <f>IF(N144="sníž. přenesená",J144,0)</f>
        <v>0</v>
      </c>
      <c r="BI144" s="141">
        <f>IF(N144="nulová",J144,0)</f>
        <v>0</v>
      </c>
      <c r="BJ144" s="17" t="s">
        <v>81</v>
      </c>
      <c r="BK144" s="141">
        <f>ROUND(I144*H144,2)</f>
        <v>0</v>
      </c>
      <c r="BL144" s="17" t="s">
        <v>141</v>
      </c>
      <c r="BM144" s="140" t="s">
        <v>179</v>
      </c>
    </row>
    <row r="145" spans="2:65" s="14" customFormat="1" ht="11.25">
      <c r="B145" s="157"/>
      <c r="D145" s="143" t="s">
        <v>143</v>
      </c>
      <c r="E145" s="158" t="s">
        <v>1</v>
      </c>
      <c r="F145" s="159" t="s">
        <v>180</v>
      </c>
      <c r="H145" s="158" t="s">
        <v>1</v>
      </c>
      <c r="I145" s="160"/>
      <c r="L145" s="157"/>
      <c r="M145" s="161"/>
      <c r="T145" s="162"/>
      <c r="AT145" s="158" t="s">
        <v>143</v>
      </c>
      <c r="AU145" s="158" t="s">
        <v>85</v>
      </c>
      <c r="AV145" s="14" t="s">
        <v>81</v>
      </c>
      <c r="AW145" s="14" t="s">
        <v>32</v>
      </c>
      <c r="AX145" s="14" t="s">
        <v>76</v>
      </c>
      <c r="AY145" s="158" t="s">
        <v>134</v>
      </c>
    </row>
    <row r="146" spans="2:65" s="12" customFormat="1" ht="11.25">
      <c r="B146" s="142"/>
      <c r="D146" s="143" t="s">
        <v>143</v>
      </c>
      <c r="E146" s="144" t="s">
        <v>1</v>
      </c>
      <c r="F146" s="145" t="s">
        <v>181</v>
      </c>
      <c r="H146" s="146">
        <v>31.824000000000002</v>
      </c>
      <c r="I146" s="147"/>
      <c r="L146" s="142"/>
      <c r="M146" s="148"/>
      <c r="T146" s="149"/>
      <c r="AT146" s="144" t="s">
        <v>143</v>
      </c>
      <c r="AU146" s="144" t="s">
        <v>85</v>
      </c>
      <c r="AV146" s="12" t="s">
        <v>85</v>
      </c>
      <c r="AW146" s="12" t="s">
        <v>32</v>
      </c>
      <c r="AX146" s="12" t="s">
        <v>76</v>
      </c>
      <c r="AY146" s="144" t="s">
        <v>134</v>
      </c>
    </row>
    <row r="147" spans="2:65" s="12" customFormat="1" ht="11.25">
      <c r="B147" s="142"/>
      <c r="D147" s="143" t="s">
        <v>143</v>
      </c>
      <c r="E147" s="144" t="s">
        <v>1</v>
      </c>
      <c r="F147" s="145" t="s">
        <v>182</v>
      </c>
      <c r="H147" s="146">
        <v>90.013999999999996</v>
      </c>
      <c r="I147" s="147"/>
      <c r="L147" s="142"/>
      <c r="M147" s="148"/>
      <c r="T147" s="149"/>
      <c r="AT147" s="144" t="s">
        <v>143</v>
      </c>
      <c r="AU147" s="144" t="s">
        <v>85</v>
      </c>
      <c r="AV147" s="12" t="s">
        <v>85</v>
      </c>
      <c r="AW147" s="12" t="s">
        <v>32</v>
      </c>
      <c r="AX147" s="12" t="s">
        <v>76</v>
      </c>
      <c r="AY147" s="144" t="s">
        <v>134</v>
      </c>
    </row>
    <row r="148" spans="2:65" s="12" customFormat="1" ht="11.25">
      <c r="B148" s="142"/>
      <c r="D148" s="143" t="s">
        <v>143</v>
      </c>
      <c r="E148" s="144" t="s">
        <v>1</v>
      </c>
      <c r="F148" s="145" t="s">
        <v>183</v>
      </c>
      <c r="H148" s="146">
        <v>41.1</v>
      </c>
      <c r="I148" s="147"/>
      <c r="L148" s="142"/>
      <c r="M148" s="148"/>
      <c r="T148" s="149"/>
      <c r="AT148" s="144" t="s">
        <v>143</v>
      </c>
      <c r="AU148" s="144" t="s">
        <v>85</v>
      </c>
      <c r="AV148" s="12" t="s">
        <v>85</v>
      </c>
      <c r="AW148" s="12" t="s">
        <v>32</v>
      </c>
      <c r="AX148" s="12" t="s">
        <v>76</v>
      </c>
      <c r="AY148" s="144" t="s">
        <v>134</v>
      </c>
    </row>
    <row r="149" spans="2:65" s="15" customFormat="1" ht="11.25">
      <c r="B149" s="163"/>
      <c r="D149" s="143" t="s">
        <v>143</v>
      </c>
      <c r="E149" s="164" t="s">
        <v>86</v>
      </c>
      <c r="F149" s="165" t="s">
        <v>174</v>
      </c>
      <c r="H149" s="166">
        <v>162.93799999999999</v>
      </c>
      <c r="I149" s="167"/>
      <c r="L149" s="163"/>
      <c r="M149" s="168"/>
      <c r="T149" s="169"/>
      <c r="AT149" s="164" t="s">
        <v>143</v>
      </c>
      <c r="AU149" s="164" t="s">
        <v>85</v>
      </c>
      <c r="AV149" s="15" t="s">
        <v>150</v>
      </c>
      <c r="AW149" s="15" t="s">
        <v>32</v>
      </c>
      <c r="AX149" s="15" t="s">
        <v>76</v>
      </c>
      <c r="AY149" s="164" t="s">
        <v>134</v>
      </c>
    </row>
    <row r="150" spans="2:65" s="12" customFormat="1" ht="11.25">
      <c r="B150" s="142"/>
      <c r="D150" s="143" t="s">
        <v>143</v>
      </c>
      <c r="E150" s="144" t="s">
        <v>1</v>
      </c>
      <c r="F150" s="145" t="s">
        <v>184</v>
      </c>
      <c r="H150" s="146">
        <v>81.468999999999994</v>
      </c>
      <c r="I150" s="147"/>
      <c r="L150" s="142"/>
      <c r="M150" s="148"/>
      <c r="T150" s="149"/>
      <c r="AT150" s="144" t="s">
        <v>143</v>
      </c>
      <c r="AU150" s="144" t="s">
        <v>85</v>
      </c>
      <c r="AV150" s="12" t="s">
        <v>85</v>
      </c>
      <c r="AW150" s="12" t="s">
        <v>32</v>
      </c>
      <c r="AX150" s="12" t="s">
        <v>81</v>
      </c>
      <c r="AY150" s="144" t="s">
        <v>134</v>
      </c>
    </row>
    <row r="151" spans="2:65" s="1" customFormat="1" ht="37.9" customHeight="1">
      <c r="B151" s="128"/>
      <c r="C151" s="129" t="s">
        <v>185</v>
      </c>
      <c r="D151" s="129" t="s">
        <v>136</v>
      </c>
      <c r="E151" s="130" t="s">
        <v>186</v>
      </c>
      <c r="F151" s="131" t="s">
        <v>187</v>
      </c>
      <c r="G151" s="132" t="s">
        <v>167</v>
      </c>
      <c r="H151" s="133">
        <v>0.71399999999999997</v>
      </c>
      <c r="I151" s="134"/>
      <c r="J151" s="135">
        <f>ROUND(I151*H151,2)</f>
        <v>0</v>
      </c>
      <c r="K151" s="131" t="s">
        <v>140</v>
      </c>
      <c r="L151" s="32"/>
      <c r="M151" s="136" t="s">
        <v>1</v>
      </c>
      <c r="N151" s="137" t="s">
        <v>41</v>
      </c>
      <c r="P151" s="138">
        <f>O151*H151</f>
        <v>0</v>
      </c>
      <c r="Q151" s="138">
        <v>0</v>
      </c>
      <c r="R151" s="138">
        <f>Q151*H151</f>
        <v>0</v>
      </c>
      <c r="S151" s="138">
        <v>0</v>
      </c>
      <c r="T151" s="139">
        <f>S151*H151</f>
        <v>0</v>
      </c>
      <c r="AR151" s="140" t="s">
        <v>141</v>
      </c>
      <c r="AT151" s="140" t="s">
        <v>136</v>
      </c>
      <c r="AU151" s="140" t="s">
        <v>85</v>
      </c>
      <c r="AY151" s="17" t="s">
        <v>134</v>
      </c>
      <c r="BE151" s="141">
        <f>IF(N151="základní",J151,0)</f>
        <v>0</v>
      </c>
      <c r="BF151" s="141">
        <f>IF(N151="snížená",J151,0)</f>
        <v>0</v>
      </c>
      <c r="BG151" s="141">
        <f>IF(N151="zákl. přenesená",J151,0)</f>
        <v>0</v>
      </c>
      <c r="BH151" s="141">
        <f>IF(N151="sníž. přenesená",J151,0)</f>
        <v>0</v>
      </c>
      <c r="BI151" s="141">
        <f>IF(N151="nulová",J151,0)</f>
        <v>0</v>
      </c>
      <c r="BJ151" s="17" t="s">
        <v>81</v>
      </c>
      <c r="BK151" s="141">
        <f>ROUND(I151*H151,2)</f>
        <v>0</v>
      </c>
      <c r="BL151" s="17" t="s">
        <v>141</v>
      </c>
      <c r="BM151" s="140" t="s">
        <v>188</v>
      </c>
    </row>
    <row r="152" spans="2:65" s="12" customFormat="1" ht="11.25">
      <c r="B152" s="142"/>
      <c r="D152" s="143" t="s">
        <v>143</v>
      </c>
      <c r="E152" s="144" t="s">
        <v>1</v>
      </c>
      <c r="F152" s="145" t="s">
        <v>175</v>
      </c>
      <c r="H152" s="146">
        <v>0.71399999999999997</v>
      </c>
      <c r="I152" s="147"/>
      <c r="L152" s="142"/>
      <c r="M152" s="148"/>
      <c r="T152" s="149"/>
      <c r="AT152" s="144" t="s">
        <v>143</v>
      </c>
      <c r="AU152" s="144" t="s">
        <v>85</v>
      </c>
      <c r="AV152" s="12" t="s">
        <v>85</v>
      </c>
      <c r="AW152" s="12" t="s">
        <v>32</v>
      </c>
      <c r="AX152" s="12" t="s">
        <v>81</v>
      </c>
      <c r="AY152" s="144" t="s">
        <v>134</v>
      </c>
    </row>
    <row r="153" spans="2:65" s="1" customFormat="1" ht="33" customHeight="1">
      <c r="B153" s="128"/>
      <c r="C153" s="129" t="s">
        <v>189</v>
      </c>
      <c r="D153" s="129" t="s">
        <v>136</v>
      </c>
      <c r="E153" s="130" t="s">
        <v>190</v>
      </c>
      <c r="F153" s="131" t="s">
        <v>191</v>
      </c>
      <c r="G153" s="132" t="s">
        <v>167</v>
      </c>
      <c r="H153" s="133">
        <v>81.468999999999994</v>
      </c>
      <c r="I153" s="134"/>
      <c r="J153" s="135">
        <f>ROUND(I153*H153,2)</f>
        <v>0</v>
      </c>
      <c r="K153" s="131" t="s">
        <v>140</v>
      </c>
      <c r="L153" s="32"/>
      <c r="M153" s="136" t="s">
        <v>1</v>
      </c>
      <c r="N153" s="137" t="s">
        <v>41</v>
      </c>
      <c r="P153" s="138">
        <f>O153*H153</f>
        <v>0</v>
      </c>
      <c r="Q153" s="138">
        <v>0</v>
      </c>
      <c r="R153" s="138">
        <f>Q153*H153</f>
        <v>0</v>
      </c>
      <c r="S153" s="138">
        <v>0</v>
      </c>
      <c r="T153" s="139">
        <f>S153*H153</f>
        <v>0</v>
      </c>
      <c r="AR153" s="140" t="s">
        <v>141</v>
      </c>
      <c r="AT153" s="140" t="s">
        <v>136</v>
      </c>
      <c r="AU153" s="140" t="s">
        <v>85</v>
      </c>
      <c r="AY153" s="17" t="s">
        <v>134</v>
      </c>
      <c r="BE153" s="141">
        <f>IF(N153="základní",J153,0)</f>
        <v>0</v>
      </c>
      <c r="BF153" s="141">
        <f>IF(N153="snížená",J153,0)</f>
        <v>0</v>
      </c>
      <c r="BG153" s="141">
        <f>IF(N153="zákl. přenesená",J153,0)</f>
        <v>0</v>
      </c>
      <c r="BH153" s="141">
        <f>IF(N153="sníž. přenesená",J153,0)</f>
        <v>0</v>
      </c>
      <c r="BI153" s="141">
        <f>IF(N153="nulová",J153,0)</f>
        <v>0</v>
      </c>
      <c r="BJ153" s="17" t="s">
        <v>81</v>
      </c>
      <c r="BK153" s="141">
        <f>ROUND(I153*H153,2)</f>
        <v>0</v>
      </c>
      <c r="BL153" s="17" t="s">
        <v>141</v>
      </c>
      <c r="BM153" s="140" t="s">
        <v>192</v>
      </c>
    </row>
    <row r="154" spans="2:65" s="12" customFormat="1" ht="11.25">
      <c r="B154" s="142"/>
      <c r="D154" s="143" t="s">
        <v>143</v>
      </c>
      <c r="E154" s="144" t="s">
        <v>1</v>
      </c>
      <c r="F154" s="145" t="s">
        <v>184</v>
      </c>
      <c r="H154" s="146">
        <v>81.468999999999994</v>
      </c>
      <c r="I154" s="147"/>
      <c r="L154" s="142"/>
      <c r="M154" s="148"/>
      <c r="T154" s="149"/>
      <c r="AT154" s="144" t="s">
        <v>143</v>
      </c>
      <c r="AU154" s="144" t="s">
        <v>85</v>
      </c>
      <c r="AV154" s="12" t="s">
        <v>85</v>
      </c>
      <c r="AW154" s="12" t="s">
        <v>32</v>
      </c>
      <c r="AX154" s="12" t="s">
        <v>81</v>
      </c>
      <c r="AY154" s="144" t="s">
        <v>134</v>
      </c>
    </row>
    <row r="155" spans="2:65" s="1" customFormat="1" ht="33" customHeight="1">
      <c r="B155" s="128"/>
      <c r="C155" s="129" t="s">
        <v>193</v>
      </c>
      <c r="D155" s="129" t="s">
        <v>136</v>
      </c>
      <c r="E155" s="130" t="s">
        <v>194</v>
      </c>
      <c r="F155" s="131" t="s">
        <v>195</v>
      </c>
      <c r="G155" s="132" t="s">
        <v>167</v>
      </c>
      <c r="H155" s="133">
        <v>13.247</v>
      </c>
      <c r="I155" s="134"/>
      <c r="J155" s="135">
        <f>ROUND(I155*H155,2)</f>
        <v>0</v>
      </c>
      <c r="K155" s="131" t="s">
        <v>140</v>
      </c>
      <c r="L155" s="32"/>
      <c r="M155" s="136" t="s">
        <v>1</v>
      </c>
      <c r="N155" s="137" t="s">
        <v>41</v>
      </c>
      <c r="P155" s="138">
        <f>O155*H155</f>
        <v>0</v>
      </c>
      <c r="Q155" s="138">
        <v>0</v>
      </c>
      <c r="R155" s="138">
        <f>Q155*H155</f>
        <v>0</v>
      </c>
      <c r="S155" s="138">
        <v>0</v>
      </c>
      <c r="T155" s="139">
        <f>S155*H155</f>
        <v>0</v>
      </c>
      <c r="AR155" s="140" t="s">
        <v>141</v>
      </c>
      <c r="AT155" s="140" t="s">
        <v>136</v>
      </c>
      <c r="AU155" s="140" t="s">
        <v>85</v>
      </c>
      <c r="AY155" s="17" t="s">
        <v>134</v>
      </c>
      <c r="BE155" s="141">
        <f>IF(N155="základní",J155,0)</f>
        <v>0</v>
      </c>
      <c r="BF155" s="141">
        <f>IF(N155="snížená",J155,0)</f>
        <v>0</v>
      </c>
      <c r="BG155" s="141">
        <f>IF(N155="zákl. přenesená",J155,0)</f>
        <v>0</v>
      </c>
      <c r="BH155" s="141">
        <f>IF(N155="sníž. přenesená",J155,0)</f>
        <v>0</v>
      </c>
      <c r="BI155" s="141">
        <f>IF(N155="nulová",J155,0)</f>
        <v>0</v>
      </c>
      <c r="BJ155" s="17" t="s">
        <v>81</v>
      </c>
      <c r="BK155" s="141">
        <f>ROUND(I155*H155,2)</f>
        <v>0</v>
      </c>
      <c r="BL155" s="17" t="s">
        <v>141</v>
      </c>
      <c r="BM155" s="140" t="s">
        <v>196</v>
      </c>
    </row>
    <row r="156" spans="2:65" s="14" customFormat="1" ht="11.25">
      <c r="B156" s="157"/>
      <c r="D156" s="143" t="s">
        <v>143</v>
      </c>
      <c r="E156" s="158" t="s">
        <v>1</v>
      </c>
      <c r="F156" s="159" t="s">
        <v>197</v>
      </c>
      <c r="H156" s="158" t="s">
        <v>1</v>
      </c>
      <c r="I156" s="160"/>
      <c r="L156" s="157"/>
      <c r="M156" s="161"/>
      <c r="T156" s="162"/>
      <c r="AT156" s="158" t="s">
        <v>143</v>
      </c>
      <c r="AU156" s="158" t="s">
        <v>85</v>
      </c>
      <c r="AV156" s="14" t="s">
        <v>81</v>
      </c>
      <c r="AW156" s="14" t="s">
        <v>32</v>
      </c>
      <c r="AX156" s="14" t="s">
        <v>76</v>
      </c>
      <c r="AY156" s="158" t="s">
        <v>134</v>
      </c>
    </row>
    <row r="157" spans="2:65" s="12" customFormat="1" ht="11.25">
      <c r="B157" s="142"/>
      <c r="D157" s="143" t="s">
        <v>143</v>
      </c>
      <c r="E157" s="144" t="s">
        <v>1</v>
      </c>
      <c r="F157" s="145" t="s">
        <v>198</v>
      </c>
      <c r="H157" s="146">
        <v>14.285</v>
      </c>
      <c r="I157" s="147"/>
      <c r="L157" s="142"/>
      <c r="M157" s="148"/>
      <c r="T157" s="149"/>
      <c r="AT157" s="144" t="s">
        <v>143</v>
      </c>
      <c r="AU157" s="144" t="s">
        <v>85</v>
      </c>
      <c r="AV157" s="12" t="s">
        <v>85</v>
      </c>
      <c r="AW157" s="12" t="s">
        <v>32</v>
      </c>
      <c r="AX157" s="12" t="s">
        <v>76</v>
      </c>
      <c r="AY157" s="144" t="s">
        <v>134</v>
      </c>
    </row>
    <row r="158" spans="2:65" s="14" customFormat="1" ht="11.25">
      <c r="B158" s="157"/>
      <c r="D158" s="143" t="s">
        <v>143</v>
      </c>
      <c r="E158" s="158" t="s">
        <v>1</v>
      </c>
      <c r="F158" s="159" t="s">
        <v>199</v>
      </c>
      <c r="H158" s="158" t="s">
        <v>1</v>
      </c>
      <c r="I158" s="160"/>
      <c r="L158" s="157"/>
      <c r="M158" s="161"/>
      <c r="T158" s="162"/>
      <c r="AT158" s="158" t="s">
        <v>143</v>
      </c>
      <c r="AU158" s="158" t="s">
        <v>85</v>
      </c>
      <c r="AV158" s="14" t="s">
        <v>81</v>
      </c>
      <c r="AW158" s="14" t="s">
        <v>32</v>
      </c>
      <c r="AX158" s="14" t="s">
        <v>76</v>
      </c>
      <c r="AY158" s="158" t="s">
        <v>134</v>
      </c>
    </row>
    <row r="159" spans="2:65" s="12" customFormat="1" ht="11.25">
      <c r="B159" s="142"/>
      <c r="D159" s="143" t="s">
        <v>143</v>
      </c>
      <c r="E159" s="144" t="s">
        <v>1</v>
      </c>
      <c r="F159" s="145" t="s">
        <v>200</v>
      </c>
      <c r="H159" s="146">
        <v>2.97</v>
      </c>
      <c r="I159" s="147"/>
      <c r="L159" s="142"/>
      <c r="M159" s="148"/>
      <c r="T159" s="149"/>
      <c r="AT159" s="144" t="s">
        <v>143</v>
      </c>
      <c r="AU159" s="144" t="s">
        <v>85</v>
      </c>
      <c r="AV159" s="12" t="s">
        <v>85</v>
      </c>
      <c r="AW159" s="12" t="s">
        <v>32</v>
      </c>
      <c r="AX159" s="12" t="s">
        <v>76</v>
      </c>
      <c r="AY159" s="144" t="s">
        <v>134</v>
      </c>
    </row>
    <row r="160" spans="2:65" s="14" customFormat="1" ht="11.25">
      <c r="B160" s="157"/>
      <c r="D160" s="143" t="s">
        <v>143</v>
      </c>
      <c r="E160" s="158" t="s">
        <v>1</v>
      </c>
      <c r="F160" s="159" t="s">
        <v>201</v>
      </c>
      <c r="H160" s="158" t="s">
        <v>1</v>
      </c>
      <c r="I160" s="160"/>
      <c r="L160" s="157"/>
      <c r="M160" s="161"/>
      <c r="T160" s="162"/>
      <c r="AT160" s="158" t="s">
        <v>143</v>
      </c>
      <c r="AU160" s="158" t="s">
        <v>85</v>
      </c>
      <c r="AV160" s="14" t="s">
        <v>81</v>
      </c>
      <c r="AW160" s="14" t="s">
        <v>32</v>
      </c>
      <c r="AX160" s="14" t="s">
        <v>76</v>
      </c>
      <c r="AY160" s="158" t="s">
        <v>134</v>
      </c>
    </row>
    <row r="161" spans="2:65" s="12" customFormat="1" ht="11.25">
      <c r="B161" s="142"/>
      <c r="D161" s="143" t="s">
        <v>143</v>
      </c>
      <c r="E161" s="144" t="s">
        <v>1</v>
      </c>
      <c r="F161" s="145" t="s">
        <v>202</v>
      </c>
      <c r="H161" s="146">
        <v>9.2379999999999995</v>
      </c>
      <c r="I161" s="147"/>
      <c r="L161" s="142"/>
      <c r="M161" s="148"/>
      <c r="T161" s="149"/>
      <c r="AT161" s="144" t="s">
        <v>143</v>
      </c>
      <c r="AU161" s="144" t="s">
        <v>85</v>
      </c>
      <c r="AV161" s="12" t="s">
        <v>85</v>
      </c>
      <c r="AW161" s="12" t="s">
        <v>32</v>
      </c>
      <c r="AX161" s="12" t="s">
        <v>76</v>
      </c>
      <c r="AY161" s="144" t="s">
        <v>134</v>
      </c>
    </row>
    <row r="162" spans="2:65" s="13" customFormat="1" ht="11.25">
      <c r="B162" s="150"/>
      <c r="D162" s="143" t="s">
        <v>143</v>
      </c>
      <c r="E162" s="151" t="s">
        <v>89</v>
      </c>
      <c r="F162" s="152" t="s">
        <v>146</v>
      </c>
      <c r="H162" s="153">
        <v>26.492999999999999</v>
      </c>
      <c r="I162" s="154"/>
      <c r="L162" s="150"/>
      <c r="M162" s="155"/>
      <c r="T162" s="156"/>
      <c r="AT162" s="151" t="s">
        <v>143</v>
      </c>
      <c r="AU162" s="151" t="s">
        <v>85</v>
      </c>
      <c r="AV162" s="13" t="s">
        <v>141</v>
      </c>
      <c r="AW162" s="13" t="s">
        <v>32</v>
      </c>
      <c r="AX162" s="13" t="s">
        <v>76</v>
      </c>
      <c r="AY162" s="151" t="s">
        <v>134</v>
      </c>
    </row>
    <row r="163" spans="2:65" s="12" customFormat="1" ht="11.25">
      <c r="B163" s="142"/>
      <c r="D163" s="143" t="s">
        <v>143</v>
      </c>
      <c r="E163" s="144" t="s">
        <v>1</v>
      </c>
      <c r="F163" s="145" t="s">
        <v>203</v>
      </c>
      <c r="H163" s="146">
        <v>13.247</v>
      </c>
      <c r="I163" s="147"/>
      <c r="L163" s="142"/>
      <c r="M163" s="148"/>
      <c r="T163" s="149"/>
      <c r="AT163" s="144" t="s">
        <v>143</v>
      </c>
      <c r="AU163" s="144" t="s">
        <v>85</v>
      </c>
      <c r="AV163" s="12" t="s">
        <v>85</v>
      </c>
      <c r="AW163" s="12" t="s">
        <v>32</v>
      </c>
      <c r="AX163" s="12" t="s">
        <v>81</v>
      </c>
      <c r="AY163" s="144" t="s">
        <v>134</v>
      </c>
    </row>
    <row r="164" spans="2:65" s="1" customFormat="1" ht="33" customHeight="1">
      <c r="B164" s="128"/>
      <c r="C164" s="129" t="s">
        <v>204</v>
      </c>
      <c r="D164" s="129" t="s">
        <v>136</v>
      </c>
      <c r="E164" s="130" t="s">
        <v>205</v>
      </c>
      <c r="F164" s="131" t="s">
        <v>206</v>
      </c>
      <c r="G164" s="132" t="s">
        <v>167</v>
      </c>
      <c r="H164" s="133">
        <v>13.247</v>
      </c>
      <c r="I164" s="134"/>
      <c r="J164" s="135">
        <f>ROUND(I164*H164,2)</f>
        <v>0</v>
      </c>
      <c r="K164" s="131" t="s">
        <v>140</v>
      </c>
      <c r="L164" s="32"/>
      <c r="M164" s="136" t="s">
        <v>1</v>
      </c>
      <c r="N164" s="137" t="s">
        <v>41</v>
      </c>
      <c r="P164" s="138">
        <f>O164*H164</f>
        <v>0</v>
      </c>
      <c r="Q164" s="138">
        <v>0</v>
      </c>
      <c r="R164" s="138">
        <f>Q164*H164</f>
        <v>0</v>
      </c>
      <c r="S164" s="138">
        <v>0</v>
      </c>
      <c r="T164" s="139">
        <f>S164*H164</f>
        <v>0</v>
      </c>
      <c r="AR164" s="140" t="s">
        <v>141</v>
      </c>
      <c r="AT164" s="140" t="s">
        <v>136</v>
      </c>
      <c r="AU164" s="140" t="s">
        <v>85</v>
      </c>
      <c r="AY164" s="17" t="s">
        <v>134</v>
      </c>
      <c r="BE164" s="141">
        <f>IF(N164="základní",J164,0)</f>
        <v>0</v>
      </c>
      <c r="BF164" s="141">
        <f>IF(N164="snížená",J164,0)</f>
        <v>0</v>
      </c>
      <c r="BG164" s="141">
        <f>IF(N164="zákl. přenesená",J164,0)</f>
        <v>0</v>
      </c>
      <c r="BH164" s="141">
        <f>IF(N164="sníž. přenesená",J164,0)</f>
        <v>0</v>
      </c>
      <c r="BI164" s="141">
        <f>IF(N164="nulová",J164,0)</f>
        <v>0</v>
      </c>
      <c r="BJ164" s="17" t="s">
        <v>81</v>
      </c>
      <c r="BK164" s="141">
        <f>ROUND(I164*H164,2)</f>
        <v>0</v>
      </c>
      <c r="BL164" s="17" t="s">
        <v>141</v>
      </c>
      <c r="BM164" s="140" t="s">
        <v>207</v>
      </c>
    </row>
    <row r="165" spans="2:65" s="12" customFormat="1" ht="11.25">
      <c r="B165" s="142"/>
      <c r="D165" s="143" t="s">
        <v>143</v>
      </c>
      <c r="E165" s="144" t="s">
        <v>1</v>
      </c>
      <c r="F165" s="145" t="s">
        <v>203</v>
      </c>
      <c r="H165" s="146">
        <v>13.247</v>
      </c>
      <c r="I165" s="147"/>
      <c r="L165" s="142"/>
      <c r="M165" s="148"/>
      <c r="T165" s="149"/>
      <c r="AT165" s="144" t="s">
        <v>143</v>
      </c>
      <c r="AU165" s="144" t="s">
        <v>85</v>
      </c>
      <c r="AV165" s="12" t="s">
        <v>85</v>
      </c>
      <c r="AW165" s="12" t="s">
        <v>32</v>
      </c>
      <c r="AX165" s="12" t="s">
        <v>81</v>
      </c>
      <c r="AY165" s="144" t="s">
        <v>134</v>
      </c>
    </row>
    <row r="166" spans="2:65" s="1" customFormat="1" ht="21.75" customHeight="1">
      <c r="B166" s="128"/>
      <c r="C166" s="129" t="s">
        <v>8</v>
      </c>
      <c r="D166" s="129" t="s">
        <v>136</v>
      </c>
      <c r="E166" s="130" t="s">
        <v>208</v>
      </c>
      <c r="F166" s="131" t="s">
        <v>209</v>
      </c>
      <c r="G166" s="132" t="s">
        <v>161</v>
      </c>
      <c r="H166" s="133">
        <v>271.56299999999999</v>
      </c>
      <c r="I166" s="134"/>
      <c r="J166" s="135">
        <f>ROUND(I166*H166,2)</f>
        <v>0</v>
      </c>
      <c r="K166" s="131" t="s">
        <v>140</v>
      </c>
      <c r="L166" s="32"/>
      <c r="M166" s="136" t="s">
        <v>1</v>
      </c>
      <c r="N166" s="137" t="s">
        <v>41</v>
      </c>
      <c r="P166" s="138">
        <f>O166*H166</f>
        <v>0</v>
      </c>
      <c r="Q166" s="138">
        <v>8.4000000000000003E-4</v>
      </c>
      <c r="R166" s="138">
        <f>Q166*H166</f>
        <v>0.22811292</v>
      </c>
      <c r="S166" s="138">
        <v>0</v>
      </c>
      <c r="T166" s="139">
        <f>S166*H166</f>
        <v>0</v>
      </c>
      <c r="AR166" s="140" t="s">
        <v>141</v>
      </c>
      <c r="AT166" s="140" t="s">
        <v>136</v>
      </c>
      <c r="AU166" s="140" t="s">
        <v>85</v>
      </c>
      <c r="AY166" s="17" t="s">
        <v>134</v>
      </c>
      <c r="BE166" s="141">
        <f>IF(N166="základní",J166,0)</f>
        <v>0</v>
      </c>
      <c r="BF166" s="141">
        <f>IF(N166="snížená",J166,0)</f>
        <v>0</v>
      </c>
      <c r="BG166" s="141">
        <f>IF(N166="zákl. přenesená",J166,0)</f>
        <v>0</v>
      </c>
      <c r="BH166" s="141">
        <f>IF(N166="sníž. přenesená",J166,0)</f>
        <v>0</v>
      </c>
      <c r="BI166" s="141">
        <f>IF(N166="nulová",J166,0)</f>
        <v>0</v>
      </c>
      <c r="BJ166" s="17" t="s">
        <v>81</v>
      </c>
      <c r="BK166" s="141">
        <f>ROUND(I166*H166,2)</f>
        <v>0</v>
      </c>
      <c r="BL166" s="17" t="s">
        <v>141</v>
      </c>
      <c r="BM166" s="140" t="s">
        <v>210</v>
      </c>
    </row>
    <row r="167" spans="2:65" s="12" customFormat="1" ht="11.25">
      <c r="B167" s="142"/>
      <c r="D167" s="143" t="s">
        <v>143</v>
      </c>
      <c r="E167" s="144" t="s">
        <v>1</v>
      </c>
      <c r="F167" s="145" t="s">
        <v>211</v>
      </c>
      <c r="H167" s="146">
        <v>271.56299999999999</v>
      </c>
      <c r="I167" s="147"/>
      <c r="L167" s="142"/>
      <c r="M167" s="148"/>
      <c r="T167" s="149"/>
      <c r="AT167" s="144" t="s">
        <v>143</v>
      </c>
      <c r="AU167" s="144" t="s">
        <v>85</v>
      </c>
      <c r="AV167" s="12" t="s">
        <v>85</v>
      </c>
      <c r="AW167" s="12" t="s">
        <v>32</v>
      </c>
      <c r="AX167" s="12" t="s">
        <v>81</v>
      </c>
      <c r="AY167" s="144" t="s">
        <v>134</v>
      </c>
    </row>
    <row r="168" spans="2:65" s="1" customFormat="1" ht="24.2" customHeight="1">
      <c r="B168" s="128"/>
      <c r="C168" s="129" t="s">
        <v>212</v>
      </c>
      <c r="D168" s="129" t="s">
        <v>136</v>
      </c>
      <c r="E168" s="130" t="s">
        <v>213</v>
      </c>
      <c r="F168" s="131" t="s">
        <v>214</v>
      </c>
      <c r="G168" s="132" t="s">
        <v>161</v>
      </c>
      <c r="H168" s="133">
        <v>271.56299999999999</v>
      </c>
      <c r="I168" s="134"/>
      <c r="J168" s="135">
        <f>ROUND(I168*H168,2)</f>
        <v>0</v>
      </c>
      <c r="K168" s="131" t="s">
        <v>140</v>
      </c>
      <c r="L168" s="32"/>
      <c r="M168" s="136" t="s">
        <v>1</v>
      </c>
      <c r="N168" s="137" t="s">
        <v>41</v>
      </c>
      <c r="P168" s="138">
        <f>O168*H168</f>
        <v>0</v>
      </c>
      <c r="Q168" s="138">
        <v>0</v>
      </c>
      <c r="R168" s="138">
        <f>Q168*H168</f>
        <v>0</v>
      </c>
      <c r="S168" s="138">
        <v>0</v>
      </c>
      <c r="T168" s="139">
        <f>S168*H168</f>
        <v>0</v>
      </c>
      <c r="AR168" s="140" t="s">
        <v>141</v>
      </c>
      <c r="AT168" s="140" t="s">
        <v>136</v>
      </c>
      <c r="AU168" s="140" t="s">
        <v>85</v>
      </c>
      <c r="AY168" s="17" t="s">
        <v>134</v>
      </c>
      <c r="BE168" s="141">
        <f>IF(N168="základní",J168,0)</f>
        <v>0</v>
      </c>
      <c r="BF168" s="141">
        <f>IF(N168="snížená",J168,0)</f>
        <v>0</v>
      </c>
      <c r="BG168" s="141">
        <f>IF(N168="zákl. přenesená",J168,0)</f>
        <v>0</v>
      </c>
      <c r="BH168" s="141">
        <f>IF(N168="sníž. přenesená",J168,0)</f>
        <v>0</v>
      </c>
      <c r="BI168" s="141">
        <f>IF(N168="nulová",J168,0)</f>
        <v>0</v>
      </c>
      <c r="BJ168" s="17" t="s">
        <v>81</v>
      </c>
      <c r="BK168" s="141">
        <f>ROUND(I168*H168,2)</f>
        <v>0</v>
      </c>
      <c r="BL168" s="17" t="s">
        <v>141</v>
      </c>
      <c r="BM168" s="140" t="s">
        <v>215</v>
      </c>
    </row>
    <row r="169" spans="2:65" s="1" customFormat="1" ht="21.75" customHeight="1">
      <c r="B169" s="128"/>
      <c r="C169" s="129" t="s">
        <v>216</v>
      </c>
      <c r="D169" s="129" t="s">
        <v>136</v>
      </c>
      <c r="E169" s="130" t="s">
        <v>217</v>
      </c>
      <c r="F169" s="131" t="s">
        <v>218</v>
      </c>
      <c r="G169" s="132" t="s">
        <v>161</v>
      </c>
      <c r="H169" s="133">
        <v>51.414000000000001</v>
      </c>
      <c r="I169" s="134"/>
      <c r="J169" s="135">
        <f>ROUND(I169*H169,2)</f>
        <v>0</v>
      </c>
      <c r="K169" s="131" t="s">
        <v>140</v>
      </c>
      <c r="L169" s="32"/>
      <c r="M169" s="136" t="s">
        <v>1</v>
      </c>
      <c r="N169" s="137" t="s">
        <v>41</v>
      </c>
      <c r="P169" s="138">
        <f>O169*H169</f>
        <v>0</v>
      </c>
      <c r="Q169" s="138">
        <v>6.9999999999999999E-4</v>
      </c>
      <c r="R169" s="138">
        <f>Q169*H169</f>
        <v>3.5989800000000002E-2</v>
      </c>
      <c r="S169" s="138">
        <v>0</v>
      </c>
      <c r="T169" s="139">
        <f>S169*H169</f>
        <v>0</v>
      </c>
      <c r="AR169" s="140" t="s">
        <v>141</v>
      </c>
      <c r="AT169" s="140" t="s">
        <v>136</v>
      </c>
      <c r="AU169" s="140" t="s">
        <v>85</v>
      </c>
      <c r="AY169" s="17" t="s">
        <v>134</v>
      </c>
      <c r="BE169" s="141">
        <f>IF(N169="základní",J169,0)</f>
        <v>0</v>
      </c>
      <c r="BF169" s="141">
        <f>IF(N169="snížená",J169,0)</f>
        <v>0</v>
      </c>
      <c r="BG169" s="141">
        <f>IF(N169="zákl. přenesená",J169,0)</f>
        <v>0</v>
      </c>
      <c r="BH169" s="141">
        <f>IF(N169="sníž. přenesená",J169,0)</f>
        <v>0</v>
      </c>
      <c r="BI169" s="141">
        <f>IF(N169="nulová",J169,0)</f>
        <v>0</v>
      </c>
      <c r="BJ169" s="17" t="s">
        <v>81</v>
      </c>
      <c r="BK169" s="141">
        <f>ROUND(I169*H169,2)</f>
        <v>0</v>
      </c>
      <c r="BL169" s="17" t="s">
        <v>141</v>
      </c>
      <c r="BM169" s="140" t="s">
        <v>219</v>
      </c>
    </row>
    <row r="170" spans="2:65" s="14" customFormat="1" ht="11.25">
      <c r="B170" s="157"/>
      <c r="D170" s="143" t="s">
        <v>143</v>
      </c>
      <c r="E170" s="158" t="s">
        <v>1</v>
      </c>
      <c r="F170" s="159" t="s">
        <v>197</v>
      </c>
      <c r="H170" s="158" t="s">
        <v>1</v>
      </c>
      <c r="I170" s="160"/>
      <c r="L170" s="157"/>
      <c r="M170" s="161"/>
      <c r="T170" s="162"/>
      <c r="AT170" s="158" t="s">
        <v>143</v>
      </c>
      <c r="AU170" s="158" t="s">
        <v>85</v>
      </c>
      <c r="AV170" s="14" t="s">
        <v>81</v>
      </c>
      <c r="AW170" s="14" t="s">
        <v>32</v>
      </c>
      <c r="AX170" s="14" t="s">
        <v>76</v>
      </c>
      <c r="AY170" s="158" t="s">
        <v>134</v>
      </c>
    </row>
    <row r="171" spans="2:65" s="12" customFormat="1" ht="11.25">
      <c r="B171" s="142"/>
      <c r="D171" s="143" t="s">
        <v>143</v>
      </c>
      <c r="E171" s="144" t="s">
        <v>1</v>
      </c>
      <c r="F171" s="145" t="s">
        <v>220</v>
      </c>
      <c r="H171" s="146">
        <v>23.808</v>
      </c>
      <c r="I171" s="147"/>
      <c r="L171" s="142"/>
      <c r="M171" s="148"/>
      <c r="T171" s="149"/>
      <c r="AT171" s="144" t="s">
        <v>143</v>
      </c>
      <c r="AU171" s="144" t="s">
        <v>85</v>
      </c>
      <c r="AV171" s="12" t="s">
        <v>85</v>
      </c>
      <c r="AW171" s="12" t="s">
        <v>32</v>
      </c>
      <c r="AX171" s="12" t="s">
        <v>76</v>
      </c>
      <c r="AY171" s="144" t="s">
        <v>134</v>
      </c>
    </row>
    <row r="172" spans="2:65" s="14" customFormat="1" ht="11.25">
      <c r="B172" s="157"/>
      <c r="D172" s="143" t="s">
        <v>143</v>
      </c>
      <c r="E172" s="158" t="s">
        <v>1</v>
      </c>
      <c r="F172" s="159" t="s">
        <v>199</v>
      </c>
      <c r="H172" s="158" t="s">
        <v>1</v>
      </c>
      <c r="I172" s="160"/>
      <c r="L172" s="157"/>
      <c r="M172" s="161"/>
      <c r="T172" s="162"/>
      <c r="AT172" s="158" t="s">
        <v>143</v>
      </c>
      <c r="AU172" s="158" t="s">
        <v>85</v>
      </c>
      <c r="AV172" s="14" t="s">
        <v>81</v>
      </c>
      <c r="AW172" s="14" t="s">
        <v>32</v>
      </c>
      <c r="AX172" s="14" t="s">
        <v>76</v>
      </c>
      <c r="AY172" s="158" t="s">
        <v>134</v>
      </c>
    </row>
    <row r="173" spans="2:65" s="12" customFormat="1" ht="11.25">
      <c r="B173" s="142"/>
      <c r="D173" s="143" t="s">
        <v>143</v>
      </c>
      <c r="E173" s="144" t="s">
        <v>1</v>
      </c>
      <c r="F173" s="145" t="s">
        <v>221</v>
      </c>
      <c r="H173" s="146">
        <v>11.88</v>
      </c>
      <c r="I173" s="147"/>
      <c r="L173" s="142"/>
      <c r="M173" s="148"/>
      <c r="T173" s="149"/>
      <c r="AT173" s="144" t="s">
        <v>143</v>
      </c>
      <c r="AU173" s="144" t="s">
        <v>85</v>
      </c>
      <c r="AV173" s="12" t="s">
        <v>85</v>
      </c>
      <c r="AW173" s="12" t="s">
        <v>32</v>
      </c>
      <c r="AX173" s="12" t="s">
        <v>76</v>
      </c>
      <c r="AY173" s="144" t="s">
        <v>134</v>
      </c>
    </row>
    <row r="174" spans="2:65" s="14" customFormat="1" ht="11.25">
      <c r="B174" s="157"/>
      <c r="D174" s="143" t="s">
        <v>143</v>
      </c>
      <c r="E174" s="158" t="s">
        <v>1</v>
      </c>
      <c r="F174" s="159" t="s">
        <v>201</v>
      </c>
      <c r="H174" s="158" t="s">
        <v>1</v>
      </c>
      <c r="I174" s="160"/>
      <c r="L174" s="157"/>
      <c r="M174" s="161"/>
      <c r="T174" s="162"/>
      <c r="AT174" s="158" t="s">
        <v>143</v>
      </c>
      <c r="AU174" s="158" t="s">
        <v>85</v>
      </c>
      <c r="AV174" s="14" t="s">
        <v>81</v>
      </c>
      <c r="AW174" s="14" t="s">
        <v>32</v>
      </c>
      <c r="AX174" s="14" t="s">
        <v>76</v>
      </c>
      <c r="AY174" s="158" t="s">
        <v>134</v>
      </c>
    </row>
    <row r="175" spans="2:65" s="12" customFormat="1" ht="11.25">
      <c r="B175" s="142"/>
      <c r="D175" s="143" t="s">
        <v>143</v>
      </c>
      <c r="E175" s="144" t="s">
        <v>1</v>
      </c>
      <c r="F175" s="145" t="s">
        <v>222</v>
      </c>
      <c r="H175" s="146">
        <v>15.726000000000001</v>
      </c>
      <c r="I175" s="147"/>
      <c r="L175" s="142"/>
      <c r="M175" s="148"/>
      <c r="T175" s="149"/>
      <c r="AT175" s="144" t="s">
        <v>143</v>
      </c>
      <c r="AU175" s="144" t="s">
        <v>85</v>
      </c>
      <c r="AV175" s="12" t="s">
        <v>85</v>
      </c>
      <c r="AW175" s="12" t="s">
        <v>32</v>
      </c>
      <c r="AX175" s="12" t="s">
        <v>76</v>
      </c>
      <c r="AY175" s="144" t="s">
        <v>134</v>
      </c>
    </row>
    <row r="176" spans="2:65" s="13" customFormat="1" ht="11.25">
      <c r="B176" s="150"/>
      <c r="D176" s="143" t="s">
        <v>143</v>
      </c>
      <c r="E176" s="151" t="s">
        <v>1</v>
      </c>
      <c r="F176" s="152" t="s">
        <v>146</v>
      </c>
      <c r="H176" s="153">
        <v>51.414000000000001</v>
      </c>
      <c r="I176" s="154"/>
      <c r="L176" s="150"/>
      <c r="M176" s="155"/>
      <c r="T176" s="156"/>
      <c r="AT176" s="151" t="s">
        <v>143</v>
      </c>
      <c r="AU176" s="151" t="s">
        <v>85</v>
      </c>
      <c r="AV176" s="13" t="s">
        <v>141</v>
      </c>
      <c r="AW176" s="13" t="s">
        <v>32</v>
      </c>
      <c r="AX176" s="13" t="s">
        <v>81</v>
      </c>
      <c r="AY176" s="151" t="s">
        <v>134</v>
      </c>
    </row>
    <row r="177" spans="2:65" s="1" customFormat="1" ht="16.5" customHeight="1">
      <c r="B177" s="128"/>
      <c r="C177" s="129" t="s">
        <v>223</v>
      </c>
      <c r="D177" s="129" t="s">
        <v>136</v>
      </c>
      <c r="E177" s="130" t="s">
        <v>224</v>
      </c>
      <c r="F177" s="131" t="s">
        <v>225</v>
      </c>
      <c r="G177" s="132" t="s">
        <v>161</v>
      </c>
      <c r="H177" s="133">
        <v>51.414000000000001</v>
      </c>
      <c r="I177" s="134"/>
      <c r="J177" s="135">
        <f>ROUND(I177*H177,2)</f>
        <v>0</v>
      </c>
      <c r="K177" s="131" t="s">
        <v>140</v>
      </c>
      <c r="L177" s="32"/>
      <c r="M177" s="136" t="s">
        <v>1</v>
      </c>
      <c r="N177" s="137" t="s">
        <v>41</v>
      </c>
      <c r="P177" s="138">
        <f>O177*H177</f>
        <v>0</v>
      </c>
      <c r="Q177" s="138">
        <v>0</v>
      </c>
      <c r="R177" s="138">
        <f>Q177*H177</f>
        <v>0</v>
      </c>
      <c r="S177" s="138">
        <v>0</v>
      </c>
      <c r="T177" s="139">
        <f>S177*H177</f>
        <v>0</v>
      </c>
      <c r="AR177" s="140" t="s">
        <v>141</v>
      </c>
      <c r="AT177" s="140" t="s">
        <v>136</v>
      </c>
      <c r="AU177" s="140" t="s">
        <v>85</v>
      </c>
      <c r="AY177" s="17" t="s">
        <v>134</v>
      </c>
      <c r="BE177" s="141">
        <f>IF(N177="základní",J177,0)</f>
        <v>0</v>
      </c>
      <c r="BF177" s="141">
        <f>IF(N177="snížená",J177,0)</f>
        <v>0</v>
      </c>
      <c r="BG177" s="141">
        <f>IF(N177="zákl. přenesená",J177,0)</f>
        <v>0</v>
      </c>
      <c r="BH177" s="141">
        <f>IF(N177="sníž. přenesená",J177,0)</f>
        <v>0</v>
      </c>
      <c r="BI177" s="141">
        <f>IF(N177="nulová",J177,0)</f>
        <v>0</v>
      </c>
      <c r="BJ177" s="17" t="s">
        <v>81</v>
      </c>
      <c r="BK177" s="141">
        <f>ROUND(I177*H177,2)</f>
        <v>0</v>
      </c>
      <c r="BL177" s="17" t="s">
        <v>141</v>
      </c>
      <c r="BM177" s="140" t="s">
        <v>226</v>
      </c>
    </row>
    <row r="178" spans="2:65" s="1" customFormat="1" ht="21.75" customHeight="1">
      <c r="B178" s="128"/>
      <c r="C178" s="129" t="s">
        <v>227</v>
      </c>
      <c r="D178" s="129" t="s">
        <v>136</v>
      </c>
      <c r="E178" s="130" t="s">
        <v>228</v>
      </c>
      <c r="F178" s="131" t="s">
        <v>229</v>
      </c>
      <c r="G178" s="132" t="s">
        <v>167</v>
      </c>
      <c r="H178" s="133">
        <v>57.843000000000004</v>
      </c>
      <c r="I178" s="134"/>
      <c r="J178" s="135">
        <f>ROUND(I178*H178,2)</f>
        <v>0</v>
      </c>
      <c r="K178" s="131" t="s">
        <v>140</v>
      </c>
      <c r="L178" s="32"/>
      <c r="M178" s="136" t="s">
        <v>1</v>
      </c>
      <c r="N178" s="137" t="s">
        <v>41</v>
      </c>
      <c r="P178" s="138">
        <f>O178*H178</f>
        <v>0</v>
      </c>
      <c r="Q178" s="138">
        <v>4.6000000000000001E-4</v>
      </c>
      <c r="R178" s="138">
        <f>Q178*H178</f>
        <v>2.6607780000000001E-2</v>
      </c>
      <c r="S178" s="138">
        <v>0</v>
      </c>
      <c r="T178" s="139">
        <f>S178*H178</f>
        <v>0</v>
      </c>
      <c r="AR178" s="140" t="s">
        <v>141</v>
      </c>
      <c r="AT178" s="140" t="s">
        <v>136</v>
      </c>
      <c r="AU178" s="140" t="s">
        <v>85</v>
      </c>
      <c r="AY178" s="17" t="s">
        <v>134</v>
      </c>
      <c r="BE178" s="141">
        <f>IF(N178="základní",J178,0)</f>
        <v>0</v>
      </c>
      <c r="BF178" s="141">
        <f>IF(N178="snížená",J178,0)</f>
        <v>0</v>
      </c>
      <c r="BG178" s="141">
        <f>IF(N178="zákl. přenesená",J178,0)</f>
        <v>0</v>
      </c>
      <c r="BH178" s="141">
        <f>IF(N178="sníž. přenesená",J178,0)</f>
        <v>0</v>
      </c>
      <c r="BI178" s="141">
        <f>IF(N178="nulová",J178,0)</f>
        <v>0</v>
      </c>
      <c r="BJ178" s="17" t="s">
        <v>81</v>
      </c>
      <c r="BK178" s="141">
        <f>ROUND(I178*H178,2)</f>
        <v>0</v>
      </c>
      <c r="BL178" s="17" t="s">
        <v>141</v>
      </c>
      <c r="BM178" s="140" t="s">
        <v>230</v>
      </c>
    </row>
    <row r="179" spans="2:65" s="12" customFormat="1" ht="11.25">
      <c r="B179" s="142"/>
      <c r="D179" s="143" t="s">
        <v>143</v>
      </c>
      <c r="E179" s="144" t="s">
        <v>1</v>
      </c>
      <c r="F179" s="145" t="s">
        <v>231</v>
      </c>
      <c r="H179" s="146">
        <v>57.843000000000004</v>
      </c>
      <c r="I179" s="147"/>
      <c r="L179" s="142"/>
      <c r="M179" s="148"/>
      <c r="T179" s="149"/>
      <c r="AT179" s="144" t="s">
        <v>143</v>
      </c>
      <c r="AU179" s="144" t="s">
        <v>85</v>
      </c>
      <c r="AV179" s="12" t="s">
        <v>85</v>
      </c>
      <c r="AW179" s="12" t="s">
        <v>32</v>
      </c>
      <c r="AX179" s="12" t="s">
        <v>81</v>
      </c>
      <c r="AY179" s="144" t="s">
        <v>134</v>
      </c>
    </row>
    <row r="180" spans="2:65" s="1" customFormat="1" ht="24.2" customHeight="1">
      <c r="B180" s="128"/>
      <c r="C180" s="129" t="s">
        <v>232</v>
      </c>
      <c r="D180" s="129" t="s">
        <v>136</v>
      </c>
      <c r="E180" s="130" t="s">
        <v>233</v>
      </c>
      <c r="F180" s="131" t="s">
        <v>234</v>
      </c>
      <c r="G180" s="132" t="s">
        <v>167</v>
      </c>
      <c r="H180" s="133">
        <v>57.843000000000004</v>
      </c>
      <c r="I180" s="134"/>
      <c r="J180" s="135">
        <f>ROUND(I180*H180,2)</f>
        <v>0</v>
      </c>
      <c r="K180" s="131" t="s">
        <v>140</v>
      </c>
      <c r="L180" s="32"/>
      <c r="M180" s="136" t="s">
        <v>1</v>
      </c>
      <c r="N180" s="137" t="s">
        <v>41</v>
      </c>
      <c r="P180" s="138">
        <f>O180*H180</f>
        <v>0</v>
      </c>
      <c r="Q180" s="138">
        <v>0</v>
      </c>
      <c r="R180" s="138">
        <f>Q180*H180</f>
        <v>0</v>
      </c>
      <c r="S180" s="138">
        <v>0</v>
      </c>
      <c r="T180" s="139">
        <f>S180*H180</f>
        <v>0</v>
      </c>
      <c r="AR180" s="140" t="s">
        <v>141</v>
      </c>
      <c r="AT180" s="140" t="s">
        <v>136</v>
      </c>
      <c r="AU180" s="140" t="s">
        <v>85</v>
      </c>
      <c r="AY180" s="17" t="s">
        <v>134</v>
      </c>
      <c r="BE180" s="141">
        <f>IF(N180="základní",J180,0)</f>
        <v>0</v>
      </c>
      <c r="BF180" s="141">
        <f>IF(N180="snížená",J180,0)</f>
        <v>0</v>
      </c>
      <c r="BG180" s="141">
        <f>IF(N180="zákl. přenesená",J180,0)</f>
        <v>0</v>
      </c>
      <c r="BH180" s="141">
        <f>IF(N180="sníž. přenesená",J180,0)</f>
        <v>0</v>
      </c>
      <c r="BI180" s="141">
        <f>IF(N180="nulová",J180,0)</f>
        <v>0</v>
      </c>
      <c r="BJ180" s="17" t="s">
        <v>81</v>
      </c>
      <c r="BK180" s="141">
        <f>ROUND(I180*H180,2)</f>
        <v>0</v>
      </c>
      <c r="BL180" s="17" t="s">
        <v>141</v>
      </c>
      <c r="BM180" s="140" t="s">
        <v>235</v>
      </c>
    </row>
    <row r="181" spans="2:65" s="1" customFormat="1" ht="37.9" customHeight="1">
      <c r="B181" s="128"/>
      <c r="C181" s="129" t="s">
        <v>236</v>
      </c>
      <c r="D181" s="129" t="s">
        <v>136</v>
      </c>
      <c r="E181" s="130" t="s">
        <v>237</v>
      </c>
      <c r="F181" s="131" t="s">
        <v>238</v>
      </c>
      <c r="G181" s="132" t="s">
        <v>167</v>
      </c>
      <c r="H181" s="133">
        <v>91.132999999999996</v>
      </c>
      <c r="I181" s="134"/>
      <c r="J181" s="135">
        <f>ROUND(I181*H181,2)</f>
        <v>0</v>
      </c>
      <c r="K181" s="131" t="s">
        <v>140</v>
      </c>
      <c r="L181" s="32"/>
      <c r="M181" s="136" t="s">
        <v>1</v>
      </c>
      <c r="N181" s="137" t="s">
        <v>41</v>
      </c>
      <c r="P181" s="138">
        <f>O181*H181</f>
        <v>0</v>
      </c>
      <c r="Q181" s="138">
        <v>0</v>
      </c>
      <c r="R181" s="138">
        <f>Q181*H181</f>
        <v>0</v>
      </c>
      <c r="S181" s="138">
        <v>0</v>
      </c>
      <c r="T181" s="139">
        <f>S181*H181</f>
        <v>0</v>
      </c>
      <c r="AR181" s="140" t="s">
        <v>141</v>
      </c>
      <c r="AT181" s="140" t="s">
        <v>136</v>
      </c>
      <c r="AU181" s="140" t="s">
        <v>85</v>
      </c>
      <c r="AY181" s="17" t="s">
        <v>134</v>
      </c>
      <c r="BE181" s="141">
        <f>IF(N181="základní",J181,0)</f>
        <v>0</v>
      </c>
      <c r="BF181" s="141">
        <f>IF(N181="snížená",J181,0)</f>
        <v>0</v>
      </c>
      <c r="BG181" s="141">
        <f>IF(N181="zákl. přenesená",J181,0)</f>
        <v>0</v>
      </c>
      <c r="BH181" s="141">
        <f>IF(N181="sníž. přenesená",J181,0)</f>
        <v>0</v>
      </c>
      <c r="BI181" s="141">
        <f>IF(N181="nulová",J181,0)</f>
        <v>0</v>
      </c>
      <c r="BJ181" s="17" t="s">
        <v>81</v>
      </c>
      <c r="BK181" s="141">
        <f>ROUND(I181*H181,2)</f>
        <v>0</v>
      </c>
      <c r="BL181" s="17" t="s">
        <v>141</v>
      </c>
      <c r="BM181" s="140" t="s">
        <v>239</v>
      </c>
    </row>
    <row r="182" spans="2:65" s="14" customFormat="1" ht="11.25">
      <c r="B182" s="157"/>
      <c r="D182" s="143" t="s">
        <v>143</v>
      </c>
      <c r="E182" s="158" t="s">
        <v>1</v>
      </c>
      <c r="F182" s="159" t="s">
        <v>240</v>
      </c>
      <c r="H182" s="158" t="s">
        <v>1</v>
      </c>
      <c r="I182" s="160"/>
      <c r="L182" s="157"/>
      <c r="M182" s="161"/>
      <c r="T182" s="162"/>
      <c r="AT182" s="158" t="s">
        <v>143</v>
      </c>
      <c r="AU182" s="158" t="s">
        <v>85</v>
      </c>
      <c r="AV182" s="14" t="s">
        <v>81</v>
      </c>
      <c r="AW182" s="14" t="s">
        <v>32</v>
      </c>
      <c r="AX182" s="14" t="s">
        <v>76</v>
      </c>
      <c r="AY182" s="158" t="s">
        <v>134</v>
      </c>
    </row>
    <row r="183" spans="2:65" s="12" customFormat="1" ht="11.25">
      <c r="B183" s="142"/>
      <c r="D183" s="143" t="s">
        <v>143</v>
      </c>
      <c r="E183" s="144" t="s">
        <v>1</v>
      </c>
      <c r="F183" s="145" t="s">
        <v>241</v>
      </c>
      <c r="H183" s="146">
        <v>25.882999999999999</v>
      </c>
      <c r="I183" s="147"/>
      <c r="L183" s="142"/>
      <c r="M183" s="148"/>
      <c r="T183" s="149"/>
      <c r="AT183" s="144" t="s">
        <v>143</v>
      </c>
      <c r="AU183" s="144" t="s">
        <v>85</v>
      </c>
      <c r="AV183" s="12" t="s">
        <v>85</v>
      </c>
      <c r="AW183" s="12" t="s">
        <v>32</v>
      </c>
      <c r="AX183" s="12" t="s">
        <v>76</v>
      </c>
      <c r="AY183" s="144" t="s">
        <v>134</v>
      </c>
    </row>
    <row r="184" spans="2:65" s="14" customFormat="1" ht="11.25">
      <c r="B184" s="157"/>
      <c r="D184" s="143" t="s">
        <v>143</v>
      </c>
      <c r="E184" s="158" t="s">
        <v>1</v>
      </c>
      <c r="F184" s="159" t="s">
        <v>242</v>
      </c>
      <c r="H184" s="158" t="s">
        <v>1</v>
      </c>
      <c r="I184" s="160"/>
      <c r="L184" s="157"/>
      <c r="M184" s="161"/>
      <c r="T184" s="162"/>
      <c r="AT184" s="158" t="s">
        <v>143</v>
      </c>
      <c r="AU184" s="158" t="s">
        <v>85</v>
      </c>
      <c r="AV184" s="14" t="s">
        <v>81</v>
      </c>
      <c r="AW184" s="14" t="s">
        <v>32</v>
      </c>
      <c r="AX184" s="14" t="s">
        <v>76</v>
      </c>
      <c r="AY184" s="158" t="s">
        <v>134</v>
      </c>
    </row>
    <row r="185" spans="2:65" s="12" customFormat="1" ht="11.25">
      <c r="B185" s="142"/>
      <c r="D185" s="143" t="s">
        <v>143</v>
      </c>
      <c r="E185" s="144" t="s">
        <v>1</v>
      </c>
      <c r="F185" s="145" t="s">
        <v>243</v>
      </c>
      <c r="H185" s="146">
        <v>65.25</v>
      </c>
      <c r="I185" s="147"/>
      <c r="L185" s="142"/>
      <c r="M185" s="148"/>
      <c r="T185" s="149"/>
      <c r="AT185" s="144" t="s">
        <v>143</v>
      </c>
      <c r="AU185" s="144" t="s">
        <v>85</v>
      </c>
      <c r="AV185" s="12" t="s">
        <v>85</v>
      </c>
      <c r="AW185" s="12" t="s">
        <v>32</v>
      </c>
      <c r="AX185" s="12" t="s">
        <v>76</v>
      </c>
      <c r="AY185" s="144" t="s">
        <v>134</v>
      </c>
    </row>
    <row r="186" spans="2:65" s="13" customFormat="1" ht="11.25">
      <c r="B186" s="150"/>
      <c r="D186" s="143" t="s">
        <v>143</v>
      </c>
      <c r="E186" s="151" t="s">
        <v>1</v>
      </c>
      <c r="F186" s="152" t="s">
        <v>146</v>
      </c>
      <c r="H186" s="153">
        <v>91.132999999999996</v>
      </c>
      <c r="I186" s="154"/>
      <c r="L186" s="150"/>
      <c r="M186" s="155"/>
      <c r="T186" s="156"/>
      <c r="AT186" s="151" t="s">
        <v>143</v>
      </c>
      <c r="AU186" s="151" t="s">
        <v>85</v>
      </c>
      <c r="AV186" s="13" t="s">
        <v>141</v>
      </c>
      <c r="AW186" s="13" t="s">
        <v>32</v>
      </c>
      <c r="AX186" s="13" t="s">
        <v>81</v>
      </c>
      <c r="AY186" s="151" t="s">
        <v>134</v>
      </c>
    </row>
    <row r="187" spans="2:65" s="1" customFormat="1" ht="37.9" customHeight="1">
      <c r="B187" s="128"/>
      <c r="C187" s="129" t="s">
        <v>244</v>
      </c>
      <c r="D187" s="129" t="s">
        <v>136</v>
      </c>
      <c r="E187" s="130" t="s">
        <v>245</v>
      </c>
      <c r="F187" s="131" t="s">
        <v>246</v>
      </c>
      <c r="G187" s="132" t="s">
        <v>167</v>
      </c>
      <c r="H187" s="133">
        <v>25.882999999999999</v>
      </c>
      <c r="I187" s="134"/>
      <c r="J187" s="135">
        <f>ROUND(I187*H187,2)</f>
        <v>0</v>
      </c>
      <c r="K187" s="131" t="s">
        <v>140</v>
      </c>
      <c r="L187" s="32"/>
      <c r="M187" s="136" t="s">
        <v>1</v>
      </c>
      <c r="N187" s="137" t="s">
        <v>41</v>
      </c>
      <c r="P187" s="138">
        <f>O187*H187</f>
        <v>0</v>
      </c>
      <c r="Q187" s="138">
        <v>0</v>
      </c>
      <c r="R187" s="138">
        <f>Q187*H187</f>
        <v>0</v>
      </c>
      <c r="S187" s="138">
        <v>0</v>
      </c>
      <c r="T187" s="139">
        <f>S187*H187</f>
        <v>0</v>
      </c>
      <c r="AR187" s="140" t="s">
        <v>141</v>
      </c>
      <c r="AT187" s="140" t="s">
        <v>136</v>
      </c>
      <c r="AU187" s="140" t="s">
        <v>85</v>
      </c>
      <c r="AY187" s="17" t="s">
        <v>134</v>
      </c>
      <c r="BE187" s="141">
        <f>IF(N187="základní",J187,0)</f>
        <v>0</v>
      </c>
      <c r="BF187" s="141">
        <f>IF(N187="snížená",J187,0)</f>
        <v>0</v>
      </c>
      <c r="BG187" s="141">
        <f>IF(N187="zákl. přenesená",J187,0)</f>
        <v>0</v>
      </c>
      <c r="BH187" s="141">
        <f>IF(N187="sníž. přenesená",J187,0)</f>
        <v>0</v>
      </c>
      <c r="BI187" s="141">
        <f>IF(N187="nulová",J187,0)</f>
        <v>0</v>
      </c>
      <c r="BJ187" s="17" t="s">
        <v>81</v>
      </c>
      <c r="BK187" s="141">
        <f>ROUND(I187*H187,2)</f>
        <v>0</v>
      </c>
      <c r="BL187" s="17" t="s">
        <v>141</v>
      </c>
      <c r="BM187" s="140" t="s">
        <v>247</v>
      </c>
    </row>
    <row r="188" spans="2:65" s="14" customFormat="1" ht="11.25">
      <c r="B188" s="157"/>
      <c r="D188" s="143" t="s">
        <v>143</v>
      </c>
      <c r="E188" s="158" t="s">
        <v>1</v>
      </c>
      <c r="F188" s="159" t="s">
        <v>240</v>
      </c>
      <c r="H188" s="158" t="s">
        <v>1</v>
      </c>
      <c r="I188" s="160"/>
      <c r="L188" s="157"/>
      <c r="M188" s="161"/>
      <c r="T188" s="162"/>
      <c r="AT188" s="158" t="s">
        <v>143</v>
      </c>
      <c r="AU188" s="158" t="s">
        <v>85</v>
      </c>
      <c r="AV188" s="14" t="s">
        <v>81</v>
      </c>
      <c r="AW188" s="14" t="s">
        <v>32</v>
      </c>
      <c r="AX188" s="14" t="s">
        <v>76</v>
      </c>
      <c r="AY188" s="158" t="s">
        <v>134</v>
      </c>
    </row>
    <row r="189" spans="2:65" s="12" customFormat="1" ht="11.25">
      <c r="B189" s="142"/>
      <c r="D189" s="143" t="s">
        <v>143</v>
      </c>
      <c r="E189" s="144" t="s">
        <v>1</v>
      </c>
      <c r="F189" s="145" t="s">
        <v>241</v>
      </c>
      <c r="H189" s="146">
        <v>25.882999999999999</v>
      </c>
      <c r="I189" s="147"/>
      <c r="L189" s="142"/>
      <c r="M189" s="148"/>
      <c r="T189" s="149"/>
      <c r="AT189" s="144" t="s">
        <v>143</v>
      </c>
      <c r="AU189" s="144" t="s">
        <v>85</v>
      </c>
      <c r="AV189" s="12" t="s">
        <v>85</v>
      </c>
      <c r="AW189" s="12" t="s">
        <v>32</v>
      </c>
      <c r="AX189" s="12" t="s">
        <v>81</v>
      </c>
      <c r="AY189" s="144" t="s">
        <v>134</v>
      </c>
    </row>
    <row r="190" spans="2:65" s="1" customFormat="1" ht="37.9" customHeight="1">
      <c r="B190" s="128"/>
      <c r="C190" s="129" t="s">
        <v>248</v>
      </c>
      <c r="D190" s="129" t="s">
        <v>136</v>
      </c>
      <c r="E190" s="130" t="s">
        <v>249</v>
      </c>
      <c r="F190" s="131" t="s">
        <v>250</v>
      </c>
      <c r="G190" s="132" t="s">
        <v>167</v>
      </c>
      <c r="H190" s="133">
        <v>82.488</v>
      </c>
      <c r="I190" s="134"/>
      <c r="J190" s="135">
        <f>ROUND(I190*H190,2)</f>
        <v>0</v>
      </c>
      <c r="K190" s="131" t="s">
        <v>140</v>
      </c>
      <c r="L190" s="32"/>
      <c r="M190" s="136" t="s">
        <v>1</v>
      </c>
      <c r="N190" s="137" t="s">
        <v>41</v>
      </c>
      <c r="P190" s="138">
        <f>O190*H190</f>
        <v>0</v>
      </c>
      <c r="Q190" s="138">
        <v>0</v>
      </c>
      <c r="R190" s="138">
        <f>Q190*H190</f>
        <v>0</v>
      </c>
      <c r="S190" s="138">
        <v>0</v>
      </c>
      <c r="T190" s="139">
        <f>S190*H190</f>
        <v>0</v>
      </c>
      <c r="AR190" s="140" t="s">
        <v>141</v>
      </c>
      <c r="AT190" s="140" t="s">
        <v>136</v>
      </c>
      <c r="AU190" s="140" t="s">
        <v>85</v>
      </c>
      <c r="AY190" s="17" t="s">
        <v>134</v>
      </c>
      <c r="BE190" s="141">
        <f>IF(N190="základní",J190,0)</f>
        <v>0</v>
      </c>
      <c r="BF190" s="141">
        <f>IF(N190="snížená",J190,0)</f>
        <v>0</v>
      </c>
      <c r="BG190" s="141">
        <f>IF(N190="zákl. přenesená",J190,0)</f>
        <v>0</v>
      </c>
      <c r="BH190" s="141">
        <f>IF(N190="sníž. přenesená",J190,0)</f>
        <v>0</v>
      </c>
      <c r="BI190" s="141">
        <f>IF(N190="nulová",J190,0)</f>
        <v>0</v>
      </c>
      <c r="BJ190" s="17" t="s">
        <v>81</v>
      </c>
      <c r="BK190" s="141">
        <f>ROUND(I190*H190,2)</f>
        <v>0</v>
      </c>
      <c r="BL190" s="17" t="s">
        <v>141</v>
      </c>
      <c r="BM190" s="140" t="s">
        <v>251</v>
      </c>
    </row>
    <row r="191" spans="2:65" s="14" customFormat="1" ht="11.25">
      <c r="B191" s="157"/>
      <c r="D191" s="143" t="s">
        <v>143</v>
      </c>
      <c r="E191" s="158" t="s">
        <v>1</v>
      </c>
      <c r="F191" s="159" t="s">
        <v>252</v>
      </c>
      <c r="H191" s="158" t="s">
        <v>1</v>
      </c>
      <c r="I191" s="160"/>
      <c r="L191" s="157"/>
      <c r="M191" s="161"/>
      <c r="T191" s="162"/>
      <c r="AT191" s="158" t="s">
        <v>143</v>
      </c>
      <c r="AU191" s="158" t="s">
        <v>85</v>
      </c>
      <c r="AV191" s="14" t="s">
        <v>81</v>
      </c>
      <c r="AW191" s="14" t="s">
        <v>32</v>
      </c>
      <c r="AX191" s="14" t="s">
        <v>76</v>
      </c>
      <c r="AY191" s="158" t="s">
        <v>134</v>
      </c>
    </row>
    <row r="192" spans="2:65" s="12" customFormat="1" ht="11.25">
      <c r="B192" s="142"/>
      <c r="D192" s="143" t="s">
        <v>143</v>
      </c>
      <c r="E192" s="144" t="s">
        <v>1</v>
      </c>
      <c r="F192" s="145" t="s">
        <v>253</v>
      </c>
      <c r="H192" s="146">
        <v>190.858</v>
      </c>
      <c r="I192" s="147"/>
      <c r="L192" s="142"/>
      <c r="M192" s="148"/>
      <c r="T192" s="149"/>
      <c r="AT192" s="144" t="s">
        <v>143</v>
      </c>
      <c r="AU192" s="144" t="s">
        <v>85</v>
      </c>
      <c r="AV192" s="12" t="s">
        <v>85</v>
      </c>
      <c r="AW192" s="12" t="s">
        <v>32</v>
      </c>
      <c r="AX192" s="12" t="s">
        <v>76</v>
      </c>
      <c r="AY192" s="144" t="s">
        <v>134</v>
      </c>
    </row>
    <row r="193" spans="2:65" s="12" customFormat="1" ht="11.25">
      <c r="B193" s="142"/>
      <c r="D193" s="143" t="s">
        <v>143</v>
      </c>
      <c r="E193" s="144" t="s">
        <v>1</v>
      </c>
      <c r="F193" s="145" t="s">
        <v>254</v>
      </c>
      <c r="H193" s="146">
        <v>-25.882999999999999</v>
      </c>
      <c r="I193" s="147"/>
      <c r="L193" s="142"/>
      <c r="M193" s="148"/>
      <c r="T193" s="149"/>
      <c r="AT193" s="144" t="s">
        <v>143</v>
      </c>
      <c r="AU193" s="144" t="s">
        <v>85</v>
      </c>
      <c r="AV193" s="12" t="s">
        <v>85</v>
      </c>
      <c r="AW193" s="12" t="s">
        <v>32</v>
      </c>
      <c r="AX193" s="12" t="s">
        <v>76</v>
      </c>
      <c r="AY193" s="144" t="s">
        <v>134</v>
      </c>
    </row>
    <row r="194" spans="2:65" s="13" customFormat="1" ht="11.25">
      <c r="B194" s="150"/>
      <c r="D194" s="143" t="s">
        <v>143</v>
      </c>
      <c r="E194" s="151" t="s">
        <v>91</v>
      </c>
      <c r="F194" s="152" t="s">
        <v>146</v>
      </c>
      <c r="H194" s="153">
        <v>164.97499999999999</v>
      </c>
      <c r="I194" s="154"/>
      <c r="L194" s="150"/>
      <c r="M194" s="155"/>
      <c r="T194" s="156"/>
      <c r="AT194" s="151" t="s">
        <v>143</v>
      </c>
      <c r="AU194" s="151" t="s">
        <v>85</v>
      </c>
      <c r="AV194" s="13" t="s">
        <v>141</v>
      </c>
      <c r="AW194" s="13" t="s">
        <v>32</v>
      </c>
      <c r="AX194" s="13" t="s">
        <v>76</v>
      </c>
      <c r="AY194" s="151" t="s">
        <v>134</v>
      </c>
    </row>
    <row r="195" spans="2:65" s="12" customFormat="1" ht="11.25">
      <c r="B195" s="142"/>
      <c r="D195" s="143" t="s">
        <v>143</v>
      </c>
      <c r="E195" s="144" t="s">
        <v>1</v>
      </c>
      <c r="F195" s="145" t="s">
        <v>255</v>
      </c>
      <c r="H195" s="146">
        <v>82.488</v>
      </c>
      <c r="I195" s="147"/>
      <c r="L195" s="142"/>
      <c r="M195" s="148"/>
      <c r="T195" s="149"/>
      <c r="AT195" s="144" t="s">
        <v>143</v>
      </c>
      <c r="AU195" s="144" t="s">
        <v>85</v>
      </c>
      <c r="AV195" s="12" t="s">
        <v>85</v>
      </c>
      <c r="AW195" s="12" t="s">
        <v>32</v>
      </c>
      <c r="AX195" s="12" t="s">
        <v>81</v>
      </c>
      <c r="AY195" s="144" t="s">
        <v>134</v>
      </c>
    </row>
    <row r="196" spans="2:65" s="1" customFormat="1" ht="37.9" customHeight="1">
      <c r="B196" s="128"/>
      <c r="C196" s="129" t="s">
        <v>7</v>
      </c>
      <c r="D196" s="129" t="s">
        <v>136</v>
      </c>
      <c r="E196" s="130" t="s">
        <v>256</v>
      </c>
      <c r="F196" s="131" t="s">
        <v>257</v>
      </c>
      <c r="G196" s="132" t="s">
        <v>167</v>
      </c>
      <c r="H196" s="133">
        <v>824.875</v>
      </c>
      <c r="I196" s="134"/>
      <c r="J196" s="135">
        <f>ROUND(I196*H196,2)</f>
        <v>0</v>
      </c>
      <c r="K196" s="131" t="s">
        <v>140</v>
      </c>
      <c r="L196" s="32"/>
      <c r="M196" s="136" t="s">
        <v>1</v>
      </c>
      <c r="N196" s="137" t="s">
        <v>41</v>
      </c>
      <c r="P196" s="138">
        <f>O196*H196</f>
        <v>0</v>
      </c>
      <c r="Q196" s="138">
        <v>0</v>
      </c>
      <c r="R196" s="138">
        <f>Q196*H196</f>
        <v>0</v>
      </c>
      <c r="S196" s="138">
        <v>0</v>
      </c>
      <c r="T196" s="139">
        <f>S196*H196</f>
        <v>0</v>
      </c>
      <c r="AR196" s="140" t="s">
        <v>141</v>
      </c>
      <c r="AT196" s="140" t="s">
        <v>136</v>
      </c>
      <c r="AU196" s="140" t="s">
        <v>85</v>
      </c>
      <c r="AY196" s="17" t="s">
        <v>134</v>
      </c>
      <c r="BE196" s="141">
        <f>IF(N196="základní",J196,0)</f>
        <v>0</v>
      </c>
      <c r="BF196" s="141">
        <f>IF(N196="snížená",J196,0)</f>
        <v>0</v>
      </c>
      <c r="BG196" s="141">
        <f>IF(N196="zákl. přenesená",J196,0)</f>
        <v>0</v>
      </c>
      <c r="BH196" s="141">
        <f>IF(N196="sníž. přenesená",J196,0)</f>
        <v>0</v>
      </c>
      <c r="BI196" s="141">
        <f>IF(N196="nulová",J196,0)</f>
        <v>0</v>
      </c>
      <c r="BJ196" s="17" t="s">
        <v>81</v>
      </c>
      <c r="BK196" s="141">
        <f>ROUND(I196*H196,2)</f>
        <v>0</v>
      </c>
      <c r="BL196" s="17" t="s">
        <v>141</v>
      </c>
      <c r="BM196" s="140" t="s">
        <v>258</v>
      </c>
    </row>
    <row r="197" spans="2:65" s="12" customFormat="1" ht="11.25">
      <c r="B197" s="142"/>
      <c r="D197" s="143" t="s">
        <v>143</v>
      </c>
      <c r="E197" s="144" t="s">
        <v>1</v>
      </c>
      <c r="F197" s="145" t="s">
        <v>259</v>
      </c>
      <c r="H197" s="146">
        <v>824.875</v>
      </c>
      <c r="I197" s="147"/>
      <c r="L197" s="142"/>
      <c r="M197" s="148"/>
      <c r="T197" s="149"/>
      <c r="AT197" s="144" t="s">
        <v>143</v>
      </c>
      <c r="AU197" s="144" t="s">
        <v>85</v>
      </c>
      <c r="AV197" s="12" t="s">
        <v>85</v>
      </c>
      <c r="AW197" s="12" t="s">
        <v>32</v>
      </c>
      <c r="AX197" s="12" t="s">
        <v>81</v>
      </c>
      <c r="AY197" s="144" t="s">
        <v>134</v>
      </c>
    </row>
    <row r="198" spans="2:65" s="1" customFormat="1" ht="37.9" customHeight="1">
      <c r="B198" s="128"/>
      <c r="C198" s="129" t="s">
        <v>260</v>
      </c>
      <c r="D198" s="129" t="s">
        <v>136</v>
      </c>
      <c r="E198" s="130" t="s">
        <v>261</v>
      </c>
      <c r="F198" s="131" t="s">
        <v>262</v>
      </c>
      <c r="G198" s="132" t="s">
        <v>167</v>
      </c>
      <c r="H198" s="133">
        <v>82.488</v>
      </c>
      <c r="I198" s="134"/>
      <c r="J198" s="135">
        <f>ROUND(I198*H198,2)</f>
        <v>0</v>
      </c>
      <c r="K198" s="131" t="s">
        <v>140</v>
      </c>
      <c r="L198" s="32"/>
      <c r="M198" s="136" t="s">
        <v>1</v>
      </c>
      <c r="N198" s="137" t="s">
        <v>41</v>
      </c>
      <c r="P198" s="138">
        <f>O198*H198</f>
        <v>0</v>
      </c>
      <c r="Q198" s="138">
        <v>0</v>
      </c>
      <c r="R198" s="138">
        <f>Q198*H198</f>
        <v>0</v>
      </c>
      <c r="S198" s="138">
        <v>0</v>
      </c>
      <c r="T198" s="139">
        <f>S198*H198</f>
        <v>0</v>
      </c>
      <c r="AR198" s="140" t="s">
        <v>141</v>
      </c>
      <c r="AT198" s="140" t="s">
        <v>136</v>
      </c>
      <c r="AU198" s="140" t="s">
        <v>85</v>
      </c>
      <c r="AY198" s="17" t="s">
        <v>134</v>
      </c>
      <c r="BE198" s="141">
        <f>IF(N198="základní",J198,0)</f>
        <v>0</v>
      </c>
      <c r="BF198" s="141">
        <f>IF(N198="snížená",J198,0)</f>
        <v>0</v>
      </c>
      <c r="BG198" s="141">
        <f>IF(N198="zákl. přenesená",J198,0)</f>
        <v>0</v>
      </c>
      <c r="BH198" s="141">
        <f>IF(N198="sníž. přenesená",J198,0)</f>
        <v>0</v>
      </c>
      <c r="BI198" s="141">
        <f>IF(N198="nulová",J198,0)</f>
        <v>0</v>
      </c>
      <c r="BJ198" s="17" t="s">
        <v>81</v>
      </c>
      <c r="BK198" s="141">
        <f>ROUND(I198*H198,2)</f>
        <v>0</v>
      </c>
      <c r="BL198" s="17" t="s">
        <v>141</v>
      </c>
      <c r="BM198" s="140" t="s">
        <v>263</v>
      </c>
    </row>
    <row r="199" spans="2:65" s="12" customFormat="1" ht="11.25">
      <c r="B199" s="142"/>
      <c r="D199" s="143" t="s">
        <v>143</v>
      </c>
      <c r="E199" s="144" t="s">
        <v>1</v>
      </c>
      <c r="F199" s="145" t="s">
        <v>255</v>
      </c>
      <c r="H199" s="146">
        <v>82.488</v>
      </c>
      <c r="I199" s="147"/>
      <c r="L199" s="142"/>
      <c r="M199" s="148"/>
      <c r="T199" s="149"/>
      <c r="AT199" s="144" t="s">
        <v>143</v>
      </c>
      <c r="AU199" s="144" t="s">
        <v>85</v>
      </c>
      <c r="AV199" s="12" t="s">
        <v>85</v>
      </c>
      <c r="AW199" s="12" t="s">
        <v>32</v>
      </c>
      <c r="AX199" s="12" t="s">
        <v>81</v>
      </c>
      <c r="AY199" s="144" t="s">
        <v>134</v>
      </c>
    </row>
    <row r="200" spans="2:65" s="1" customFormat="1" ht="37.9" customHeight="1">
      <c r="B200" s="128"/>
      <c r="C200" s="129" t="s">
        <v>264</v>
      </c>
      <c r="D200" s="129" t="s">
        <v>136</v>
      </c>
      <c r="E200" s="130" t="s">
        <v>265</v>
      </c>
      <c r="F200" s="131" t="s">
        <v>266</v>
      </c>
      <c r="G200" s="132" t="s">
        <v>167</v>
      </c>
      <c r="H200" s="133">
        <v>824.875</v>
      </c>
      <c r="I200" s="134"/>
      <c r="J200" s="135">
        <f>ROUND(I200*H200,2)</f>
        <v>0</v>
      </c>
      <c r="K200" s="131" t="s">
        <v>140</v>
      </c>
      <c r="L200" s="32"/>
      <c r="M200" s="136" t="s">
        <v>1</v>
      </c>
      <c r="N200" s="137" t="s">
        <v>41</v>
      </c>
      <c r="P200" s="138">
        <f>O200*H200</f>
        <v>0</v>
      </c>
      <c r="Q200" s="138">
        <v>0</v>
      </c>
      <c r="R200" s="138">
        <f>Q200*H200</f>
        <v>0</v>
      </c>
      <c r="S200" s="138">
        <v>0</v>
      </c>
      <c r="T200" s="139">
        <f>S200*H200</f>
        <v>0</v>
      </c>
      <c r="AR200" s="140" t="s">
        <v>141</v>
      </c>
      <c r="AT200" s="140" t="s">
        <v>136</v>
      </c>
      <c r="AU200" s="140" t="s">
        <v>85</v>
      </c>
      <c r="AY200" s="17" t="s">
        <v>134</v>
      </c>
      <c r="BE200" s="141">
        <f>IF(N200="základní",J200,0)</f>
        <v>0</v>
      </c>
      <c r="BF200" s="141">
        <f>IF(N200="snížená",J200,0)</f>
        <v>0</v>
      </c>
      <c r="BG200" s="141">
        <f>IF(N200="zákl. přenesená",J200,0)</f>
        <v>0</v>
      </c>
      <c r="BH200" s="141">
        <f>IF(N200="sníž. přenesená",J200,0)</f>
        <v>0</v>
      </c>
      <c r="BI200" s="141">
        <f>IF(N200="nulová",J200,0)</f>
        <v>0</v>
      </c>
      <c r="BJ200" s="17" t="s">
        <v>81</v>
      </c>
      <c r="BK200" s="141">
        <f>ROUND(I200*H200,2)</f>
        <v>0</v>
      </c>
      <c r="BL200" s="17" t="s">
        <v>141</v>
      </c>
      <c r="BM200" s="140" t="s">
        <v>267</v>
      </c>
    </row>
    <row r="201" spans="2:65" s="12" customFormat="1" ht="11.25">
      <c r="B201" s="142"/>
      <c r="D201" s="143" t="s">
        <v>143</v>
      </c>
      <c r="E201" s="144" t="s">
        <v>1</v>
      </c>
      <c r="F201" s="145" t="s">
        <v>259</v>
      </c>
      <c r="H201" s="146">
        <v>824.875</v>
      </c>
      <c r="I201" s="147"/>
      <c r="L201" s="142"/>
      <c r="M201" s="148"/>
      <c r="T201" s="149"/>
      <c r="AT201" s="144" t="s">
        <v>143</v>
      </c>
      <c r="AU201" s="144" t="s">
        <v>85</v>
      </c>
      <c r="AV201" s="12" t="s">
        <v>85</v>
      </c>
      <c r="AW201" s="12" t="s">
        <v>32</v>
      </c>
      <c r="AX201" s="12" t="s">
        <v>81</v>
      </c>
      <c r="AY201" s="144" t="s">
        <v>134</v>
      </c>
    </row>
    <row r="202" spans="2:65" s="1" customFormat="1" ht="24.2" customHeight="1">
      <c r="B202" s="128"/>
      <c r="C202" s="129" t="s">
        <v>268</v>
      </c>
      <c r="D202" s="129" t="s">
        <v>136</v>
      </c>
      <c r="E202" s="130" t="s">
        <v>269</v>
      </c>
      <c r="F202" s="131" t="s">
        <v>270</v>
      </c>
      <c r="G202" s="132" t="s">
        <v>167</v>
      </c>
      <c r="H202" s="133">
        <v>45.567</v>
      </c>
      <c r="I202" s="134"/>
      <c r="J202" s="135">
        <f>ROUND(I202*H202,2)</f>
        <v>0</v>
      </c>
      <c r="K202" s="131" t="s">
        <v>140</v>
      </c>
      <c r="L202" s="32"/>
      <c r="M202" s="136" t="s">
        <v>1</v>
      </c>
      <c r="N202" s="137" t="s">
        <v>41</v>
      </c>
      <c r="P202" s="138">
        <f>O202*H202</f>
        <v>0</v>
      </c>
      <c r="Q202" s="138">
        <v>0</v>
      </c>
      <c r="R202" s="138">
        <f>Q202*H202</f>
        <v>0</v>
      </c>
      <c r="S202" s="138">
        <v>0</v>
      </c>
      <c r="T202" s="139">
        <f>S202*H202</f>
        <v>0</v>
      </c>
      <c r="AR202" s="140" t="s">
        <v>141</v>
      </c>
      <c r="AT202" s="140" t="s">
        <v>136</v>
      </c>
      <c r="AU202" s="140" t="s">
        <v>85</v>
      </c>
      <c r="AY202" s="17" t="s">
        <v>134</v>
      </c>
      <c r="BE202" s="141">
        <f>IF(N202="základní",J202,0)</f>
        <v>0</v>
      </c>
      <c r="BF202" s="141">
        <f>IF(N202="snížená",J202,0)</f>
        <v>0</v>
      </c>
      <c r="BG202" s="141">
        <f>IF(N202="zákl. přenesená",J202,0)</f>
        <v>0</v>
      </c>
      <c r="BH202" s="141">
        <f>IF(N202="sníž. přenesená",J202,0)</f>
        <v>0</v>
      </c>
      <c r="BI202" s="141">
        <f>IF(N202="nulová",J202,0)</f>
        <v>0</v>
      </c>
      <c r="BJ202" s="17" t="s">
        <v>81</v>
      </c>
      <c r="BK202" s="141">
        <f>ROUND(I202*H202,2)</f>
        <v>0</v>
      </c>
      <c r="BL202" s="17" t="s">
        <v>141</v>
      </c>
      <c r="BM202" s="140" t="s">
        <v>271</v>
      </c>
    </row>
    <row r="203" spans="2:65" s="14" customFormat="1" ht="11.25">
      <c r="B203" s="157"/>
      <c r="D203" s="143" t="s">
        <v>143</v>
      </c>
      <c r="E203" s="158" t="s">
        <v>1</v>
      </c>
      <c r="F203" s="159" t="s">
        <v>272</v>
      </c>
      <c r="H203" s="158" t="s">
        <v>1</v>
      </c>
      <c r="I203" s="160"/>
      <c r="L203" s="157"/>
      <c r="M203" s="161"/>
      <c r="T203" s="162"/>
      <c r="AT203" s="158" t="s">
        <v>143</v>
      </c>
      <c r="AU203" s="158" t="s">
        <v>85</v>
      </c>
      <c r="AV203" s="14" t="s">
        <v>81</v>
      </c>
      <c r="AW203" s="14" t="s">
        <v>32</v>
      </c>
      <c r="AX203" s="14" t="s">
        <v>76</v>
      </c>
      <c r="AY203" s="158" t="s">
        <v>134</v>
      </c>
    </row>
    <row r="204" spans="2:65" s="12" customFormat="1" ht="11.25">
      <c r="B204" s="142"/>
      <c r="D204" s="143" t="s">
        <v>143</v>
      </c>
      <c r="E204" s="144" t="s">
        <v>1</v>
      </c>
      <c r="F204" s="145" t="s">
        <v>273</v>
      </c>
      <c r="H204" s="146">
        <v>12.942</v>
      </c>
      <c r="I204" s="147"/>
      <c r="L204" s="142"/>
      <c r="M204" s="148"/>
      <c r="T204" s="149"/>
      <c r="AT204" s="144" t="s">
        <v>143</v>
      </c>
      <c r="AU204" s="144" t="s">
        <v>85</v>
      </c>
      <c r="AV204" s="12" t="s">
        <v>85</v>
      </c>
      <c r="AW204" s="12" t="s">
        <v>32</v>
      </c>
      <c r="AX204" s="12" t="s">
        <v>76</v>
      </c>
      <c r="AY204" s="144" t="s">
        <v>134</v>
      </c>
    </row>
    <row r="205" spans="2:65" s="14" customFormat="1" ht="11.25">
      <c r="B205" s="157"/>
      <c r="D205" s="143" t="s">
        <v>143</v>
      </c>
      <c r="E205" s="158" t="s">
        <v>1</v>
      </c>
      <c r="F205" s="159" t="s">
        <v>274</v>
      </c>
      <c r="H205" s="158" t="s">
        <v>1</v>
      </c>
      <c r="I205" s="160"/>
      <c r="L205" s="157"/>
      <c r="M205" s="161"/>
      <c r="T205" s="162"/>
      <c r="AT205" s="158" t="s">
        <v>143</v>
      </c>
      <c r="AU205" s="158" t="s">
        <v>85</v>
      </c>
      <c r="AV205" s="14" t="s">
        <v>81</v>
      </c>
      <c r="AW205" s="14" t="s">
        <v>32</v>
      </c>
      <c r="AX205" s="14" t="s">
        <v>76</v>
      </c>
      <c r="AY205" s="158" t="s">
        <v>134</v>
      </c>
    </row>
    <row r="206" spans="2:65" s="12" customFormat="1" ht="11.25">
      <c r="B206" s="142"/>
      <c r="D206" s="143" t="s">
        <v>143</v>
      </c>
      <c r="E206" s="144" t="s">
        <v>1</v>
      </c>
      <c r="F206" s="145" t="s">
        <v>275</v>
      </c>
      <c r="H206" s="146">
        <v>32.625</v>
      </c>
      <c r="I206" s="147"/>
      <c r="L206" s="142"/>
      <c r="M206" s="148"/>
      <c r="T206" s="149"/>
      <c r="AT206" s="144" t="s">
        <v>143</v>
      </c>
      <c r="AU206" s="144" t="s">
        <v>85</v>
      </c>
      <c r="AV206" s="12" t="s">
        <v>85</v>
      </c>
      <c r="AW206" s="12" t="s">
        <v>32</v>
      </c>
      <c r="AX206" s="12" t="s">
        <v>76</v>
      </c>
      <c r="AY206" s="144" t="s">
        <v>134</v>
      </c>
    </row>
    <row r="207" spans="2:65" s="13" customFormat="1" ht="11.25">
      <c r="B207" s="150"/>
      <c r="D207" s="143" t="s">
        <v>143</v>
      </c>
      <c r="E207" s="151" t="s">
        <v>1</v>
      </c>
      <c r="F207" s="152" t="s">
        <v>146</v>
      </c>
      <c r="H207" s="153">
        <v>45.567</v>
      </c>
      <c r="I207" s="154"/>
      <c r="L207" s="150"/>
      <c r="M207" s="155"/>
      <c r="T207" s="156"/>
      <c r="AT207" s="151" t="s">
        <v>143</v>
      </c>
      <c r="AU207" s="151" t="s">
        <v>85</v>
      </c>
      <c r="AV207" s="13" t="s">
        <v>141</v>
      </c>
      <c r="AW207" s="13" t="s">
        <v>32</v>
      </c>
      <c r="AX207" s="13" t="s">
        <v>81</v>
      </c>
      <c r="AY207" s="151" t="s">
        <v>134</v>
      </c>
    </row>
    <row r="208" spans="2:65" s="1" customFormat="1" ht="24.2" customHeight="1">
      <c r="B208" s="128"/>
      <c r="C208" s="129" t="s">
        <v>276</v>
      </c>
      <c r="D208" s="129" t="s">
        <v>136</v>
      </c>
      <c r="E208" s="130" t="s">
        <v>277</v>
      </c>
      <c r="F208" s="131" t="s">
        <v>278</v>
      </c>
      <c r="G208" s="132" t="s">
        <v>167</v>
      </c>
      <c r="H208" s="133">
        <v>12.942</v>
      </c>
      <c r="I208" s="134"/>
      <c r="J208" s="135">
        <f>ROUND(I208*H208,2)</f>
        <v>0</v>
      </c>
      <c r="K208" s="131" t="s">
        <v>140</v>
      </c>
      <c r="L208" s="32"/>
      <c r="M208" s="136" t="s">
        <v>1</v>
      </c>
      <c r="N208" s="137" t="s">
        <v>41</v>
      </c>
      <c r="P208" s="138">
        <f>O208*H208</f>
        <v>0</v>
      </c>
      <c r="Q208" s="138">
        <v>0</v>
      </c>
      <c r="R208" s="138">
        <f>Q208*H208</f>
        <v>0</v>
      </c>
      <c r="S208" s="138">
        <v>0</v>
      </c>
      <c r="T208" s="139">
        <f>S208*H208</f>
        <v>0</v>
      </c>
      <c r="AR208" s="140" t="s">
        <v>141</v>
      </c>
      <c r="AT208" s="140" t="s">
        <v>136</v>
      </c>
      <c r="AU208" s="140" t="s">
        <v>85</v>
      </c>
      <c r="AY208" s="17" t="s">
        <v>134</v>
      </c>
      <c r="BE208" s="141">
        <f>IF(N208="základní",J208,0)</f>
        <v>0</v>
      </c>
      <c r="BF208" s="141">
        <f>IF(N208="snížená",J208,0)</f>
        <v>0</v>
      </c>
      <c r="BG208" s="141">
        <f>IF(N208="zákl. přenesená",J208,0)</f>
        <v>0</v>
      </c>
      <c r="BH208" s="141">
        <f>IF(N208="sníž. přenesená",J208,0)</f>
        <v>0</v>
      </c>
      <c r="BI208" s="141">
        <f>IF(N208="nulová",J208,0)</f>
        <v>0</v>
      </c>
      <c r="BJ208" s="17" t="s">
        <v>81</v>
      </c>
      <c r="BK208" s="141">
        <f>ROUND(I208*H208,2)</f>
        <v>0</v>
      </c>
      <c r="BL208" s="17" t="s">
        <v>141</v>
      </c>
      <c r="BM208" s="140" t="s">
        <v>279</v>
      </c>
    </row>
    <row r="209" spans="2:65" s="14" customFormat="1" ht="11.25">
      <c r="B209" s="157"/>
      <c r="D209" s="143" t="s">
        <v>143</v>
      </c>
      <c r="E209" s="158" t="s">
        <v>1</v>
      </c>
      <c r="F209" s="159" t="s">
        <v>272</v>
      </c>
      <c r="H209" s="158" t="s">
        <v>1</v>
      </c>
      <c r="I209" s="160"/>
      <c r="L209" s="157"/>
      <c r="M209" s="161"/>
      <c r="T209" s="162"/>
      <c r="AT209" s="158" t="s">
        <v>143</v>
      </c>
      <c r="AU209" s="158" t="s">
        <v>85</v>
      </c>
      <c r="AV209" s="14" t="s">
        <v>81</v>
      </c>
      <c r="AW209" s="14" t="s">
        <v>32</v>
      </c>
      <c r="AX209" s="14" t="s">
        <v>76</v>
      </c>
      <c r="AY209" s="158" t="s">
        <v>134</v>
      </c>
    </row>
    <row r="210" spans="2:65" s="12" customFormat="1" ht="11.25">
      <c r="B210" s="142"/>
      <c r="D210" s="143" t="s">
        <v>143</v>
      </c>
      <c r="E210" s="144" t="s">
        <v>1</v>
      </c>
      <c r="F210" s="145" t="s">
        <v>273</v>
      </c>
      <c r="H210" s="146">
        <v>12.942</v>
      </c>
      <c r="I210" s="147"/>
      <c r="L210" s="142"/>
      <c r="M210" s="148"/>
      <c r="T210" s="149"/>
      <c r="AT210" s="144" t="s">
        <v>143</v>
      </c>
      <c r="AU210" s="144" t="s">
        <v>85</v>
      </c>
      <c r="AV210" s="12" t="s">
        <v>85</v>
      </c>
      <c r="AW210" s="12" t="s">
        <v>32</v>
      </c>
      <c r="AX210" s="12" t="s">
        <v>81</v>
      </c>
      <c r="AY210" s="144" t="s">
        <v>134</v>
      </c>
    </row>
    <row r="211" spans="2:65" s="1" customFormat="1" ht="33" customHeight="1">
      <c r="B211" s="128"/>
      <c r="C211" s="129" t="s">
        <v>280</v>
      </c>
      <c r="D211" s="129" t="s">
        <v>136</v>
      </c>
      <c r="E211" s="130" t="s">
        <v>281</v>
      </c>
      <c r="F211" s="131" t="s">
        <v>282</v>
      </c>
      <c r="G211" s="132" t="s">
        <v>283</v>
      </c>
      <c r="H211" s="133">
        <v>329.95</v>
      </c>
      <c r="I211" s="134"/>
      <c r="J211" s="135">
        <f>ROUND(I211*H211,2)</f>
        <v>0</v>
      </c>
      <c r="K211" s="131" t="s">
        <v>140</v>
      </c>
      <c r="L211" s="32"/>
      <c r="M211" s="136" t="s">
        <v>1</v>
      </c>
      <c r="N211" s="137" t="s">
        <v>41</v>
      </c>
      <c r="P211" s="138">
        <f>O211*H211</f>
        <v>0</v>
      </c>
      <c r="Q211" s="138">
        <v>0</v>
      </c>
      <c r="R211" s="138">
        <f>Q211*H211</f>
        <v>0</v>
      </c>
      <c r="S211" s="138">
        <v>0</v>
      </c>
      <c r="T211" s="139">
        <f>S211*H211</f>
        <v>0</v>
      </c>
      <c r="AR211" s="140" t="s">
        <v>141</v>
      </c>
      <c r="AT211" s="140" t="s">
        <v>136</v>
      </c>
      <c r="AU211" s="140" t="s">
        <v>85</v>
      </c>
      <c r="AY211" s="17" t="s">
        <v>134</v>
      </c>
      <c r="BE211" s="141">
        <f>IF(N211="základní",J211,0)</f>
        <v>0</v>
      </c>
      <c r="BF211" s="141">
        <f>IF(N211="snížená",J211,0)</f>
        <v>0</v>
      </c>
      <c r="BG211" s="141">
        <f>IF(N211="zákl. přenesená",J211,0)</f>
        <v>0</v>
      </c>
      <c r="BH211" s="141">
        <f>IF(N211="sníž. přenesená",J211,0)</f>
        <v>0</v>
      </c>
      <c r="BI211" s="141">
        <f>IF(N211="nulová",J211,0)</f>
        <v>0</v>
      </c>
      <c r="BJ211" s="17" t="s">
        <v>81</v>
      </c>
      <c r="BK211" s="141">
        <f>ROUND(I211*H211,2)</f>
        <v>0</v>
      </c>
      <c r="BL211" s="17" t="s">
        <v>141</v>
      </c>
      <c r="BM211" s="140" t="s">
        <v>284</v>
      </c>
    </row>
    <row r="212" spans="2:65" s="12" customFormat="1" ht="11.25">
      <c r="B212" s="142"/>
      <c r="D212" s="143" t="s">
        <v>143</v>
      </c>
      <c r="E212" s="144" t="s">
        <v>1</v>
      </c>
      <c r="F212" s="145" t="s">
        <v>285</v>
      </c>
      <c r="H212" s="146">
        <v>329.95</v>
      </c>
      <c r="I212" s="147"/>
      <c r="L212" s="142"/>
      <c r="M212" s="148"/>
      <c r="T212" s="149"/>
      <c r="AT212" s="144" t="s">
        <v>143</v>
      </c>
      <c r="AU212" s="144" t="s">
        <v>85</v>
      </c>
      <c r="AV212" s="12" t="s">
        <v>85</v>
      </c>
      <c r="AW212" s="12" t="s">
        <v>32</v>
      </c>
      <c r="AX212" s="12" t="s">
        <v>81</v>
      </c>
      <c r="AY212" s="144" t="s">
        <v>134</v>
      </c>
    </row>
    <row r="213" spans="2:65" s="1" customFormat="1" ht="16.5" customHeight="1">
      <c r="B213" s="128"/>
      <c r="C213" s="129" t="s">
        <v>286</v>
      </c>
      <c r="D213" s="129" t="s">
        <v>136</v>
      </c>
      <c r="E213" s="130" t="s">
        <v>287</v>
      </c>
      <c r="F213" s="131" t="s">
        <v>288</v>
      </c>
      <c r="G213" s="132" t="s">
        <v>167</v>
      </c>
      <c r="H213" s="133">
        <v>164.97499999999999</v>
      </c>
      <c r="I213" s="134"/>
      <c r="J213" s="135">
        <f>ROUND(I213*H213,2)</f>
        <v>0</v>
      </c>
      <c r="K213" s="131" t="s">
        <v>140</v>
      </c>
      <c r="L213" s="32"/>
      <c r="M213" s="136" t="s">
        <v>1</v>
      </c>
      <c r="N213" s="137" t="s">
        <v>41</v>
      </c>
      <c r="P213" s="138">
        <f>O213*H213</f>
        <v>0</v>
      </c>
      <c r="Q213" s="138">
        <v>0</v>
      </c>
      <c r="R213" s="138">
        <f>Q213*H213</f>
        <v>0</v>
      </c>
      <c r="S213" s="138">
        <v>0</v>
      </c>
      <c r="T213" s="139">
        <f>S213*H213</f>
        <v>0</v>
      </c>
      <c r="AR213" s="140" t="s">
        <v>141</v>
      </c>
      <c r="AT213" s="140" t="s">
        <v>136</v>
      </c>
      <c r="AU213" s="140" t="s">
        <v>85</v>
      </c>
      <c r="AY213" s="17" t="s">
        <v>134</v>
      </c>
      <c r="BE213" s="141">
        <f>IF(N213="základní",J213,0)</f>
        <v>0</v>
      </c>
      <c r="BF213" s="141">
        <f>IF(N213="snížená",J213,0)</f>
        <v>0</v>
      </c>
      <c r="BG213" s="141">
        <f>IF(N213="zákl. přenesená",J213,0)</f>
        <v>0</v>
      </c>
      <c r="BH213" s="141">
        <f>IF(N213="sníž. přenesená",J213,0)</f>
        <v>0</v>
      </c>
      <c r="BI213" s="141">
        <f>IF(N213="nulová",J213,0)</f>
        <v>0</v>
      </c>
      <c r="BJ213" s="17" t="s">
        <v>81</v>
      </c>
      <c r="BK213" s="141">
        <f>ROUND(I213*H213,2)</f>
        <v>0</v>
      </c>
      <c r="BL213" s="17" t="s">
        <v>141</v>
      </c>
      <c r="BM213" s="140" t="s">
        <v>289</v>
      </c>
    </row>
    <row r="214" spans="2:65" s="12" customFormat="1" ht="11.25">
      <c r="B214" s="142"/>
      <c r="D214" s="143" t="s">
        <v>143</v>
      </c>
      <c r="E214" s="144" t="s">
        <v>1</v>
      </c>
      <c r="F214" s="145" t="s">
        <v>91</v>
      </c>
      <c r="H214" s="146">
        <v>164.97499999999999</v>
      </c>
      <c r="I214" s="147"/>
      <c r="L214" s="142"/>
      <c r="M214" s="148"/>
      <c r="T214" s="149"/>
      <c r="AT214" s="144" t="s">
        <v>143</v>
      </c>
      <c r="AU214" s="144" t="s">
        <v>85</v>
      </c>
      <c r="AV214" s="12" t="s">
        <v>85</v>
      </c>
      <c r="AW214" s="12" t="s">
        <v>32</v>
      </c>
      <c r="AX214" s="12" t="s">
        <v>81</v>
      </c>
      <c r="AY214" s="144" t="s">
        <v>134</v>
      </c>
    </row>
    <row r="215" spans="2:65" s="1" customFormat="1" ht="24.2" customHeight="1">
      <c r="B215" s="128"/>
      <c r="C215" s="129" t="s">
        <v>290</v>
      </c>
      <c r="D215" s="129" t="s">
        <v>136</v>
      </c>
      <c r="E215" s="130" t="s">
        <v>291</v>
      </c>
      <c r="F215" s="131" t="s">
        <v>292</v>
      </c>
      <c r="G215" s="132" t="s">
        <v>167</v>
      </c>
      <c r="H215" s="133">
        <v>25.882999999999999</v>
      </c>
      <c r="I215" s="134"/>
      <c r="J215" s="135">
        <f>ROUND(I215*H215,2)</f>
        <v>0</v>
      </c>
      <c r="K215" s="131" t="s">
        <v>140</v>
      </c>
      <c r="L215" s="32"/>
      <c r="M215" s="136" t="s">
        <v>1</v>
      </c>
      <c r="N215" s="137" t="s">
        <v>41</v>
      </c>
      <c r="P215" s="138">
        <f>O215*H215</f>
        <v>0</v>
      </c>
      <c r="Q215" s="138">
        <v>0</v>
      </c>
      <c r="R215" s="138">
        <f>Q215*H215</f>
        <v>0</v>
      </c>
      <c r="S215" s="138">
        <v>0</v>
      </c>
      <c r="T215" s="139">
        <f>S215*H215</f>
        <v>0</v>
      </c>
      <c r="AR215" s="140" t="s">
        <v>141</v>
      </c>
      <c r="AT215" s="140" t="s">
        <v>136</v>
      </c>
      <c r="AU215" s="140" t="s">
        <v>85</v>
      </c>
      <c r="AY215" s="17" t="s">
        <v>134</v>
      </c>
      <c r="BE215" s="141">
        <f>IF(N215="základní",J215,0)</f>
        <v>0</v>
      </c>
      <c r="BF215" s="141">
        <f>IF(N215="snížená",J215,0)</f>
        <v>0</v>
      </c>
      <c r="BG215" s="141">
        <f>IF(N215="zákl. přenesená",J215,0)</f>
        <v>0</v>
      </c>
      <c r="BH215" s="141">
        <f>IF(N215="sníž. přenesená",J215,0)</f>
        <v>0</v>
      </c>
      <c r="BI215" s="141">
        <f>IF(N215="nulová",J215,0)</f>
        <v>0</v>
      </c>
      <c r="BJ215" s="17" t="s">
        <v>81</v>
      </c>
      <c r="BK215" s="141">
        <f>ROUND(I215*H215,2)</f>
        <v>0</v>
      </c>
      <c r="BL215" s="17" t="s">
        <v>141</v>
      </c>
      <c r="BM215" s="140" t="s">
        <v>293</v>
      </c>
    </row>
    <row r="216" spans="2:65" s="14" customFormat="1" ht="11.25">
      <c r="B216" s="157"/>
      <c r="D216" s="143" t="s">
        <v>143</v>
      </c>
      <c r="E216" s="158" t="s">
        <v>1</v>
      </c>
      <c r="F216" s="159" t="s">
        <v>294</v>
      </c>
      <c r="H216" s="158" t="s">
        <v>1</v>
      </c>
      <c r="I216" s="160"/>
      <c r="L216" s="157"/>
      <c r="M216" s="161"/>
      <c r="T216" s="162"/>
      <c r="AT216" s="158" t="s">
        <v>143</v>
      </c>
      <c r="AU216" s="158" t="s">
        <v>85</v>
      </c>
      <c r="AV216" s="14" t="s">
        <v>81</v>
      </c>
      <c r="AW216" s="14" t="s">
        <v>32</v>
      </c>
      <c r="AX216" s="14" t="s">
        <v>76</v>
      </c>
      <c r="AY216" s="158" t="s">
        <v>134</v>
      </c>
    </row>
    <row r="217" spans="2:65" s="12" customFormat="1" ht="11.25">
      <c r="B217" s="142"/>
      <c r="D217" s="143" t="s">
        <v>143</v>
      </c>
      <c r="E217" s="144" t="s">
        <v>1</v>
      </c>
      <c r="F217" s="145" t="s">
        <v>253</v>
      </c>
      <c r="H217" s="146">
        <v>190.858</v>
      </c>
      <c r="I217" s="147"/>
      <c r="L217" s="142"/>
      <c r="M217" s="148"/>
      <c r="T217" s="149"/>
      <c r="AT217" s="144" t="s">
        <v>143</v>
      </c>
      <c r="AU217" s="144" t="s">
        <v>85</v>
      </c>
      <c r="AV217" s="12" t="s">
        <v>85</v>
      </c>
      <c r="AW217" s="12" t="s">
        <v>32</v>
      </c>
      <c r="AX217" s="12" t="s">
        <v>76</v>
      </c>
      <c r="AY217" s="144" t="s">
        <v>134</v>
      </c>
    </row>
    <row r="218" spans="2:65" s="12" customFormat="1" ht="11.25">
      <c r="B218" s="142"/>
      <c r="D218" s="143" t="s">
        <v>143</v>
      </c>
      <c r="E218" s="144" t="s">
        <v>1</v>
      </c>
      <c r="F218" s="145" t="s">
        <v>295</v>
      </c>
      <c r="H218" s="146">
        <v>-158.346</v>
      </c>
      <c r="I218" s="147"/>
      <c r="L218" s="142"/>
      <c r="M218" s="148"/>
      <c r="T218" s="149"/>
      <c r="AT218" s="144" t="s">
        <v>143</v>
      </c>
      <c r="AU218" s="144" t="s">
        <v>85</v>
      </c>
      <c r="AV218" s="12" t="s">
        <v>85</v>
      </c>
      <c r="AW218" s="12" t="s">
        <v>32</v>
      </c>
      <c r="AX218" s="12" t="s">
        <v>76</v>
      </c>
      <c r="AY218" s="144" t="s">
        <v>134</v>
      </c>
    </row>
    <row r="219" spans="2:65" s="12" customFormat="1" ht="11.25">
      <c r="B219" s="142"/>
      <c r="D219" s="143" t="s">
        <v>143</v>
      </c>
      <c r="E219" s="144" t="s">
        <v>1</v>
      </c>
      <c r="F219" s="145" t="s">
        <v>296</v>
      </c>
      <c r="H219" s="146">
        <v>-4.1909999999999998</v>
      </c>
      <c r="I219" s="147"/>
      <c r="L219" s="142"/>
      <c r="M219" s="148"/>
      <c r="T219" s="149"/>
      <c r="AT219" s="144" t="s">
        <v>143</v>
      </c>
      <c r="AU219" s="144" t="s">
        <v>85</v>
      </c>
      <c r="AV219" s="12" t="s">
        <v>85</v>
      </c>
      <c r="AW219" s="12" t="s">
        <v>32</v>
      </c>
      <c r="AX219" s="12" t="s">
        <v>76</v>
      </c>
      <c r="AY219" s="144" t="s">
        <v>134</v>
      </c>
    </row>
    <row r="220" spans="2:65" s="12" customFormat="1" ht="11.25">
      <c r="B220" s="142"/>
      <c r="D220" s="143" t="s">
        <v>143</v>
      </c>
      <c r="E220" s="144" t="s">
        <v>1</v>
      </c>
      <c r="F220" s="145" t="s">
        <v>297</v>
      </c>
      <c r="H220" s="146">
        <v>-0.26700000000000002</v>
      </c>
      <c r="I220" s="147"/>
      <c r="L220" s="142"/>
      <c r="M220" s="148"/>
      <c r="T220" s="149"/>
      <c r="AT220" s="144" t="s">
        <v>143</v>
      </c>
      <c r="AU220" s="144" t="s">
        <v>85</v>
      </c>
      <c r="AV220" s="12" t="s">
        <v>85</v>
      </c>
      <c r="AW220" s="12" t="s">
        <v>32</v>
      </c>
      <c r="AX220" s="12" t="s">
        <v>76</v>
      </c>
      <c r="AY220" s="144" t="s">
        <v>134</v>
      </c>
    </row>
    <row r="221" spans="2:65" s="12" customFormat="1" ht="11.25">
      <c r="B221" s="142"/>
      <c r="D221" s="143" t="s">
        <v>143</v>
      </c>
      <c r="E221" s="144" t="s">
        <v>1</v>
      </c>
      <c r="F221" s="145" t="s">
        <v>298</v>
      </c>
      <c r="H221" s="146">
        <v>-2.1709999999999998</v>
      </c>
      <c r="I221" s="147"/>
      <c r="L221" s="142"/>
      <c r="M221" s="148"/>
      <c r="T221" s="149"/>
      <c r="AT221" s="144" t="s">
        <v>143</v>
      </c>
      <c r="AU221" s="144" t="s">
        <v>85</v>
      </c>
      <c r="AV221" s="12" t="s">
        <v>85</v>
      </c>
      <c r="AW221" s="12" t="s">
        <v>32</v>
      </c>
      <c r="AX221" s="12" t="s">
        <v>76</v>
      </c>
      <c r="AY221" s="144" t="s">
        <v>134</v>
      </c>
    </row>
    <row r="222" spans="2:65" s="13" customFormat="1" ht="11.25">
      <c r="B222" s="150"/>
      <c r="D222" s="143" t="s">
        <v>143</v>
      </c>
      <c r="E222" s="151" t="s">
        <v>93</v>
      </c>
      <c r="F222" s="152" t="s">
        <v>146</v>
      </c>
      <c r="H222" s="153">
        <v>25.882999999999999</v>
      </c>
      <c r="I222" s="154"/>
      <c r="L222" s="150"/>
      <c r="M222" s="155"/>
      <c r="T222" s="156"/>
      <c r="AT222" s="151" t="s">
        <v>143</v>
      </c>
      <c r="AU222" s="151" t="s">
        <v>85</v>
      </c>
      <c r="AV222" s="13" t="s">
        <v>141</v>
      </c>
      <c r="AW222" s="13" t="s">
        <v>32</v>
      </c>
      <c r="AX222" s="13" t="s">
        <v>81</v>
      </c>
      <c r="AY222" s="151" t="s">
        <v>134</v>
      </c>
    </row>
    <row r="223" spans="2:65" s="1" customFormat="1" ht="24.2" customHeight="1">
      <c r="B223" s="128"/>
      <c r="C223" s="129" t="s">
        <v>299</v>
      </c>
      <c r="D223" s="129" t="s">
        <v>136</v>
      </c>
      <c r="E223" s="130" t="s">
        <v>300</v>
      </c>
      <c r="F223" s="131" t="s">
        <v>301</v>
      </c>
      <c r="G223" s="132" t="s">
        <v>167</v>
      </c>
      <c r="H223" s="133">
        <v>131.69999999999999</v>
      </c>
      <c r="I223" s="134"/>
      <c r="J223" s="135">
        <f>ROUND(I223*H223,2)</f>
        <v>0</v>
      </c>
      <c r="K223" s="131" t="s">
        <v>140</v>
      </c>
      <c r="L223" s="32"/>
      <c r="M223" s="136" t="s">
        <v>1</v>
      </c>
      <c r="N223" s="137" t="s">
        <v>41</v>
      </c>
      <c r="P223" s="138">
        <f>O223*H223</f>
        <v>0</v>
      </c>
      <c r="Q223" s="138">
        <v>0</v>
      </c>
      <c r="R223" s="138">
        <f>Q223*H223</f>
        <v>0</v>
      </c>
      <c r="S223" s="138">
        <v>0</v>
      </c>
      <c r="T223" s="139">
        <f>S223*H223</f>
        <v>0</v>
      </c>
      <c r="AR223" s="140" t="s">
        <v>141</v>
      </c>
      <c r="AT223" s="140" t="s">
        <v>136</v>
      </c>
      <c r="AU223" s="140" t="s">
        <v>85</v>
      </c>
      <c r="AY223" s="17" t="s">
        <v>134</v>
      </c>
      <c r="BE223" s="141">
        <f>IF(N223="základní",J223,0)</f>
        <v>0</v>
      </c>
      <c r="BF223" s="141">
        <f>IF(N223="snížená",J223,0)</f>
        <v>0</v>
      </c>
      <c r="BG223" s="141">
        <f>IF(N223="zákl. přenesená",J223,0)</f>
        <v>0</v>
      </c>
      <c r="BH223" s="141">
        <f>IF(N223="sníž. přenesená",J223,0)</f>
        <v>0</v>
      </c>
      <c r="BI223" s="141">
        <f>IF(N223="nulová",J223,0)</f>
        <v>0</v>
      </c>
      <c r="BJ223" s="17" t="s">
        <v>81</v>
      </c>
      <c r="BK223" s="141">
        <f>ROUND(I223*H223,2)</f>
        <v>0</v>
      </c>
      <c r="BL223" s="17" t="s">
        <v>141</v>
      </c>
      <c r="BM223" s="140" t="s">
        <v>302</v>
      </c>
    </row>
    <row r="224" spans="2:65" s="12" customFormat="1" ht="11.25">
      <c r="B224" s="142"/>
      <c r="D224" s="143" t="s">
        <v>143</v>
      </c>
      <c r="E224" s="144" t="s">
        <v>1</v>
      </c>
      <c r="F224" s="145" t="s">
        <v>303</v>
      </c>
      <c r="H224" s="146">
        <v>130.5</v>
      </c>
      <c r="I224" s="147"/>
      <c r="L224" s="142"/>
      <c r="M224" s="148"/>
      <c r="T224" s="149"/>
      <c r="AT224" s="144" t="s">
        <v>143</v>
      </c>
      <c r="AU224" s="144" t="s">
        <v>85</v>
      </c>
      <c r="AV224" s="12" t="s">
        <v>85</v>
      </c>
      <c r="AW224" s="12" t="s">
        <v>32</v>
      </c>
      <c r="AX224" s="12" t="s">
        <v>76</v>
      </c>
      <c r="AY224" s="144" t="s">
        <v>134</v>
      </c>
    </row>
    <row r="225" spans="2:65" s="12" customFormat="1" ht="11.25">
      <c r="B225" s="142"/>
      <c r="D225" s="143" t="s">
        <v>143</v>
      </c>
      <c r="E225" s="144" t="s">
        <v>1</v>
      </c>
      <c r="F225" s="145" t="s">
        <v>304</v>
      </c>
      <c r="H225" s="146">
        <v>0.69899999999999995</v>
      </c>
      <c r="I225" s="147"/>
      <c r="L225" s="142"/>
      <c r="M225" s="148"/>
      <c r="T225" s="149"/>
      <c r="AT225" s="144" t="s">
        <v>143</v>
      </c>
      <c r="AU225" s="144" t="s">
        <v>85</v>
      </c>
      <c r="AV225" s="12" t="s">
        <v>85</v>
      </c>
      <c r="AW225" s="12" t="s">
        <v>32</v>
      </c>
      <c r="AX225" s="12" t="s">
        <v>76</v>
      </c>
      <c r="AY225" s="144" t="s">
        <v>134</v>
      </c>
    </row>
    <row r="226" spans="2:65" s="12" customFormat="1" ht="11.25">
      <c r="B226" s="142"/>
      <c r="D226" s="143" t="s">
        <v>143</v>
      </c>
      <c r="E226" s="144" t="s">
        <v>1</v>
      </c>
      <c r="F226" s="145" t="s">
        <v>305</v>
      </c>
      <c r="H226" s="146">
        <v>0.28899999999999998</v>
      </c>
      <c r="I226" s="147"/>
      <c r="L226" s="142"/>
      <c r="M226" s="148"/>
      <c r="T226" s="149"/>
      <c r="AT226" s="144" t="s">
        <v>143</v>
      </c>
      <c r="AU226" s="144" t="s">
        <v>85</v>
      </c>
      <c r="AV226" s="12" t="s">
        <v>85</v>
      </c>
      <c r="AW226" s="12" t="s">
        <v>32</v>
      </c>
      <c r="AX226" s="12" t="s">
        <v>76</v>
      </c>
      <c r="AY226" s="144" t="s">
        <v>134</v>
      </c>
    </row>
    <row r="227" spans="2:65" s="12" customFormat="1" ht="11.25">
      <c r="B227" s="142"/>
      <c r="D227" s="143" t="s">
        <v>143</v>
      </c>
      <c r="E227" s="144" t="s">
        <v>1</v>
      </c>
      <c r="F227" s="145" t="s">
        <v>306</v>
      </c>
      <c r="H227" s="146">
        <v>0.21199999999999999</v>
      </c>
      <c r="I227" s="147"/>
      <c r="L227" s="142"/>
      <c r="M227" s="148"/>
      <c r="T227" s="149"/>
      <c r="AT227" s="144" t="s">
        <v>143</v>
      </c>
      <c r="AU227" s="144" t="s">
        <v>85</v>
      </c>
      <c r="AV227" s="12" t="s">
        <v>85</v>
      </c>
      <c r="AW227" s="12" t="s">
        <v>32</v>
      </c>
      <c r="AX227" s="12" t="s">
        <v>76</v>
      </c>
      <c r="AY227" s="144" t="s">
        <v>134</v>
      </c>
    </row>
    <row r="228" spans="2:65" s="15" customFormat="1" ht="11.25">
      <c r="B228" s="163"/>
      <c r="D228" s="143" t="s">
        <v>143</v>
      </c>
      <c r="E228" s="164" t="s">
        <v>95</v>
      </c>
      <c r="F228" s="165" t="s">
        <v>174</v>
      </c>
      <c r="H228" s="166">
        <v>131.69999999999999</v>
      </c>
      <c r="I228" s="167"/>
      <c r="L228" s="163"/>
      <c r="M228" s="168"/>
      <c r="T228" s="169"/>
      <c r="AT228" s="164" t="s">
        <v>143</v>
      </c>
      <c r="AU228" s="164" t="s">
        <v>85</v>
      </c>
      <c r="AV228" s="15" t="s">
        <v>150</v>
      </c>
      <c r="AW228" s="15" t="s">
        <v>32</v>
      </c>
      <c r="AX228" s="15" t="s">
        <v>81</v>
      </c>
      <c r="AY228" s="164" t="s">
        <v>134</v>
      </c>
    </row>
    <row r="229" spans="2:65" s="1" customFormat="1" ht="16.5" customHeight="1">
      <c r="B229" s="128"/>
      <c r="C229" s="170" t="s">
        <v>307</v>
      </c>
      <c r="D229" s="170" t="s">
        <v>308</v>
      </c>
      <c r="E229" s="171" t="s">
        <v>309</v>
      </c>
      <c r="F229" s="172" t="s">
        <v>310</v>
      </c>
      <c r="G229" s="173" t="s">
        <v>283</v>
      </c>
      <c r="H229" s="174">
        <v>263.39999999999998</v>
      </c>
      <c r="I229" s="175"/>
      <c r="J229" s="176">
        <f>ROUND(I229*H229,2)</f>
        <v>0</v>
      </c>
      <c r="K229" s="172" t="s">
        <v>140</v>
      </c>
      <c r="L229" s="177"/>
      <c r="M229" s="178" t="s">
        <v>1</v>
      </c>
      <c r="N229" s="179" t="s">
        <v>41</v>
      </c>
      <c r="P229" s="138">
        <f>O229*H229</f>
        <v>0</v>
      </c>
      <c r="Q229" s="138">
        <v>1</v>
      </c>
      <c r="R229" s="138">
        <f>Q229*H229</f>
        <v>263.39999999999998</v>
      </c>
      <c r="S229" s="138">
        <v>0</v>
      </c>
      <c r="T229" s="139">
        <f>S229*H229</f>
        <v>0</v>
      </c>
      <c r="AR229" s="140" t="s">
        <v>185</v>
      </c>
      <c r="AT229" s="140" t="s">
        <v>308</v>
      </c>
      <c r="AU229" s="140" t="s">
        <v>85</v>
      </c>
      <c r="AY229" s="17" t="s">
        <v>134</v>
      </c>
      <c r="BE229" s="141">
        <f>IF(N229="základní",J229,0)</f>
        <v>0</v>
      </c>
      <c r="BF229" s="141">
        <f>IF(N229="snížená",J229,0)</f>
        <v>0</v>
      </c>
      <c r="BG229" s="141">
        <f>IF(N229="zákl. přenesená",J229,0)</f>
        <v>0</v>
      </c>
      <c r="BH229" s="141">
        <f>IF(N229="sníž. přenesená",J229,0)</f>
        <v>0</v>
      </c>
      <c r="BI229" s="141">
        <f>IF(N229="nulová",J229,0)</f>
        <v>0</v>
      </c>
      <c r="BJ229" s="17" t="s">
        <v>81</v>
      </c>
      <c r="BK229" s="141">
        <f>ROUND(I229*H229,2)</f>
        <v>0</v>
      </c>
      <c r="BL229" s="17" t="s">
        <v>141</v>
      </c>
      <c r="BM229" s="140" t="s">
        <v>311</v>
      </c>
    </row>
    <row r="230" spans="2:65" s="12" customFormat="1" ht="11.25">
      <c r="B230" s="142"/>
      <c r="D230" s="143" t="s">
        <v>143</v>
      </c>
      <c r="F230" s="145" t="s">
        <v>312</v>
      </c>
      <c r="H230" s="146">
        <v>263.39999999999998</v>
      </c>
      <c r="I230" s="147"/>
      <c r="L230" s="142"/>
      <c r="M230" s="148"/>
      <c r="T230" s="149"/>
      <c r="AT230" s="144" t="s">
        <v>143</v>
      </c>
      <c r="AU230" s="144" t="s">
        <v>85</v>
      </c>
      <c r="AV230" s="12" t="s">
        <v>85</v>
      </c>
      <c r="AW230" s="12" t="s">
        <v>3</v>
      </c>
      <c r="AX230" s="12" t="s">
        <v>81</v>
      </c>
      <c r="AY230" s="144" t="s">
        <v>134</v>
      </c>
    </row>
    <row r="231" spans="2:65" s="1" customFormat="1" ht="24.2" customHeight="1">
      <c r="B231" s="128"/>
      <c r="C231" s="129" t="s">
        <v>313</v>
      </c>
      <c r="D231" s="129" t="s">
        <v>136</v>
      </c>
      <c r="E231" s="130" t="s">
        <v>314</v>
      </c>
      <c r="F231" s="131" t="s">
        <v>315</v>
      </c>
      <c r="G231" s="132" t="s">
        <v>161</v>
      </c>
      <c r="H231" s="133">
        <v>217.5</v>
      </c>
      <c r="I231" s="134"/>
      <c r="J231" s="135">
        <f>ROUND(I231*H231,2)</f>
        <v>0</v>
      </c>
      <c r="K231" s="131" t="s">
        <v>140</v>
      </c>
      <c r="L231" s="32"/>
      <c r="M231" s="136" t="s">
        <v>1</v>
      </c>
      <c r="N231" s="137" t="s">
        <v>41</v>
      </c>
      <c r="P231" s="138">
        <f>O231*H231</f>
        <v>0</v>
      </c>
      <c r="Q231" s="138">
        <v>0</v>
      </c>
      <c r="R231" s="138">
        <f>Q231*H231</f>
        <v>0</v>
      </c>
      <c r="S231" s="138">
        <v>0</v>
      </c>
      <c r="T231" s="139">
        <f>S231*H231</f>
        <v>0</v>
      </c>
      <c r="AR231" s="140" t="s">
        <v>141</v>
      </c>
      <c r="AT231" s="140" t="s">
        <v>136</v>
      </c>
      <c r="AU231" s="140" t="s">
        <v>85</v>
      </c>
      <c r="AY231" s="17" t="s">
        <v>134</v>
      </c>
      <c r="BE231" s="141">
        <f>IF(N231="základní",J231,0)</f>
        <v>0</v>
      </c>
      <c r="BF231" s="141">
        <f>IF(N231="snížená",J231,0)</f>
        <v>0</v>
      </c>
      <c r="BG231" s="141">
        <f>IF(N231="zákl. přenesená",J231,0)</f>
        <v>0</v>
      </c>
      <c r="BH231" s="141">
        <f>IF(N231="sníž. přenesená",J231,0)</f>
        <v>0</v>
      </c>
      <c r="BI231" s="141">
        <f>IF(N231="nulová",J231,0)</f>
        <v>0</v>
      </c>
      <c r="BJ231" s="17" t="s">
        <v>81</v>
      </c>
      <c r="BK231" s="141">
        <f>ROUND(I231*H231,2)</f>
        <v>0</v>
      </c>
      <c r="BL231" s="17" t="s">
        <v>141</v>
      </c>
      <c r="BM231" s="140" t="s">
        <v>316</v>
      </c>
    </row>
    <row r="232" spans="2:65" s="12" customFormat="1" ht="11.25">
      <c r="B232" s="142"/>
      <c r="D232" s="143" t="s">
        <v>143</v>
      </c>
      <c r="E232" s="144" t="s">
        <v>1</v>
      </c>
      <c r="F232" s="145" t="s">
        <v>83</v>
      </c>
      <c r="H232" s="146">
        <v>217.5</v>
      </c>
      <c r="I232" s="147"/>
      <c r="L232" s="142"/>
      <c r="M232" s="148"/>
      <c r="T232" s="149"/>
      <c r="AT232" s="144" t="s">
        <v>143</v>
      </c>
      <c r="AU232" s="144" t="s">
        <v>85</v>
      </c>
      <c r="AV232" s="12" t="s">
        <v>85</v>
      </c>
      <c r="AW232" s="12" t="s">
        <v>32</v>
      </c>
      <c r="AX232" s="12" t="s">
        <v>81</v>
      </c>
      <c r="AY232" s="144" t="s">
        <v>134</v>
      </c>
    </row>
    <row r="233" spans="2:65" s="1" customFormat="1" ht="24.2" customHeight="1">
      <c r="B233" s="128"/>
      <c r="C233" s="129" t="s">
        <v>317</v>
      </c>
      <c r="D233" s="129" t="s">
        <v>136</v>
      </c>
      <c r="E233" s="130" t="s">
        <v>318</v>
      </c>
      <c r="F233" s="131" t="s">
        <v>319</v>
      </c>
      <c r="G233" s="132" t="s">
        <v>161</v>
      </c>
      <c r="H233" s="133">
        <v>217.5</v>
      </c>
      <c r="I233" s="134"/>
      <c r="J233" s="135">
        <f>ROUND(I233*H233,2)</f>
        <v>0</v>
      </c>
      <c r="K233" s="131" t="s">
        <v>140</v>
      </c>
      <c r="L233" s="32"/>
      <c r="M233" s="136" t="s">
        <v>1</v>
      </c>
      <c r="N233" s="137" t="s">
        <v>41</v>
      </c>
      <c r="P233" s="138">
        <f>O233*H233</f>
        <v>0</v>
      </c>
      <c r="Q233" s="138">
        <v>0</v>
      </c>
      <c r="R233" s="138">
        <f>Q233*H233</f>
        <v>0</v>
      </c>
      <c r="S233" s="138">
        <v>0</v>
      </c>
      <c r="T233" s="139">
        <f>S233*H233</f>
        <v>0</v>
      </c>
      <c r="AR233" s="140" t="s">
        <v>141</v>
      </c>
      <c r="AT233" s="140" t="s">
        <v>136</v>
      </c>
      <c r="AU233" s="140" t="s">
        <v>85</v>
      </c>
      <c r="AY233" s="17" t="s">
        <v>134</v>
      </c>
      <c r="BE233" s="141">
        <f>IF(N233="základní",J233,0)</f>
        <v>0</v>
      </c>
      <c r="BF233" s="141">
        <f>IF(N233="snížená",J233,0)</f>
        <v>0</v>
      </c>
      <c r="BG233" s="141">
        <f>IF(N233="zákl. přenesená",J233,0)</f>
        <v>0</v>
      </c>
      <c r="BH233" s="141">
        <f>IF(N233="sníž. přenesená",J233,0)</f>
        <v>0</v>
      </c>
      <c r="BI233" s="141">
        <f>IF(N233="nulová",J233,0)</f>
        <v>0</v>
      </c>
      <c r="BJ233" s="17" t="s">
        <v>81</v>
      </c>
      <c r="BK233" s="141">
        <f>ROUND(I233*H233,2)</f>
        <v>0</v>
      </c>
      <c r="BL233" s="17" t="s">
        <v>141</v>
      </c>
      <c r="BM233" s="140" t="s">
        <v>320</v>
      </c>
    </row>
    <row r="234" spans="2:65" s="12" customFormat="1" ht="11.25">
      <c r="B234" s="142"/>
      <c r="D234" s="143" t="s">
        <v>143</v>
      </c>
      <c r="E234" s="144" t="s">
        <v>1</v>
      </c>
      <c r="F234" s="145" t="s">
        <v>83</v>
      </c>
      <c r="H234" s="146">
        <v>217.5</v>
      </c>
      <c r="I234" s="147"/>
      <c r="L234" s="142"/>
      <c r="M234" s="148"/>
      <c r="T234" s="149"/>
      <c r="AT234" s="144" t="s">
        <v>143</v>
      </c>
      <c r="AU234" s="144" t="s">
        <v>85</v>
      </c>
      <c r="AV234" s="12" t="s">
        <v>85</v>
      </c>
      <c r="AW234" s="12" t="s">
        <v>32</v>
      </c>
      <c r="AX234" s="12" t="s">
        <v>81</v>
      </c>
      <c r="AY234" s="144" t="s">
        <v>134</v>
      </c>
    </row>
    <row r="235" spans="2:65" s="1" customFormat="1" ht="16.5" customHeight="1">
      <c r="B235" s="128"/>
      <c r="C235" s="170" t="s">
        <v>321</v>
      </c>
      <c r="D235" s="170" t="s">
        <v>308</v>
      </c>
      <c r="E235" s="171" t="s">
        <v>322</v>
      </c>
      <c r="F235" s="172" t="s">
        <v>323</v>
      </c>
      <c r="G235" s="173" t="s">
        <v>324</v>
      </c>
      <c r="H235" s="174">
        <v>4.3499999999999996</v>
      </c>
      <c r="I235" s="175"/>
      <c r="J235" s="176">
        <f>ROUND(I235*H235,2)</f>
        <v>0</v>
      </c>
      <c r="K235" s="172" t="s">
        <v>140</v>
      </c>
      <c r="L235" s="177"/>
      <c r="M235" s="178" t="s">
        <v>1</v>
      </c>
      <c r="N235" s="179" t="s">
        <v>41</v>
      </c>
      <c r="P235" s="138">
        <f>O235*H235</f>
        <v>0</v>
      </c>
      <c r="Q235" s="138">
        <v>1E-3</v>
      </c>
      <c r="R235" s="138">
        <f>Q235*H235</f>
        <v>4.3499999999999997E-3</v>
      </c>
      <c r="S235" s="138">
        <v>0</v>
      </c>
      <c r="T235" s="139">
        <f>S235*H235</f>
        <v>0</v>
      </c>
      <c r="AR235" s="140" t="s">
        <v>185</v>
      </c>
      <c r="AT235" s="140" t="s">
        <v>308</v>
      </c>
      <c r="AU235" s="140" t="s">
        <v>85</v>
      </c>
      <c r="AY235" s="17" t="s">
        <v>134</v>
      </c>
      <c r="BE235" s="141">
        <f>IF(N235="základní",J235,0)</f>
        <v>0</v>
      </c>
      <c r="BF235" s="141">
        <f>IF(N235="snížená",J235,0)</f>
        <v>0</v>
      </c>
      <c r="BG235" s="141">
        <f>IF(N235="zákl. přenesená",J235,0)</f>
        <v>0</v>
      </c>
      <c r="BH235" s="141">
        <f>IF(N235="sníž. přenesená",J235,0)</f>
        <v>0</v>
      </c>
      <c r="BI235" s="141">
        <f>IF(N235="nulová",J235,0)</f>
        <v>0</v>
      </c>
      <c r="BJ235" s="17" t="s">
        <v>81</v>
      </c>
      <c r="BK235" s="141">
        <f>ROUND(I235*H235,2)</f>
        <v>0</v>
      </c>
      <c r="BL235" s="17" t="s">
        <v>141</v>
      </c>
      <c r="BM235" s="140" t="s">
        <v>325</v>
      </c>
    </row>
    <row r="236" spans="2:65" s="12" customFormat="1" ht="11.25">
      <c r="B236" s="142"/>
      <c r="D236" s="143" t="s">
        <v>143</v>
      </c>
      <c r="F236" s="145" t="s">
        <v>326</v>
      </c>
      <c r="H236" s="146">
        <v>4.3499999999999996</v>
      </c>
      <c r="I236" s="147"/>
      <c r="L236" s="142"/>
      <c r="M236" s="148"/>
      <c r="T236" s="149"/>
      <c r="AT236" s="144" t="s">
        <v>143</v>
      </c>
      <c r="AU236" s="144" t="s">
        <v>85</v>
      </c>
      <c r="AV236" s="12" t="s">
        <v>85</v>
      </c>
      <c r="AW236" s="12" t="s">
        <v>3</v>
      </c>
      <c r="AX236" s="12" t="s">
        <v>81</v>
      </c>
      <c r="AY236" s="144" t="s">
        <v>134</v>
      </c>
    </row>
    <row r="237" spans="2:65" s="1" customFormat="1" ht="21.75" customHeight="1">
      <c r="B237" s="128"/>
      <c r="C237" s="129" t="s">
        <v>327</v>
      </c>
      <c r="D237" s="129" t="s">
        <v>136</v>
      </c>
      <c r="E237" s="130" t="s">
        <v>328</v>
      </c>
      <c r="F237" s="131" t="s">
        <v>329</v>
      </c>
      <c r="G237" s="132" t="s">
        <v>161</v>
      </c>
      <c r="H237" s="133">
        <v>217.5</v>
      </c>
      <c r="I237" s="134"/>
      <c r="J237" s="135">
        <f>ROUND(I237*H237,2)</f>
        <v>0</v>
      </c>
      <c r="K237" s="131" t="s">
        <v>140</v>
      </c>
      <c r="L237" s="32"/>
      <c r="M237" s="136" t="s">
        <v>1</v>
      </c>
      <c r="N237" s="137" t="s">
        <v>41</v>
      </c>
      <c r="P237" s="138">
        <f>O237*H237</f>
        <v>0</v>
      </c>
      <c r="Q237" s="138">
        <v>0</v>
      </c>
      <c r="R237" s="138">
        <f>Q237*H237</f>
        <v>0</v>
      </c>
      <c r="S237" s="138">
        <v>0</v>
      </c>
      <c r="T237" s="139">
        <f>S237*H237</f>
        <v>0</v>
      </c>
      <c r="AR237" s="140" t="s">
        <v>141</v>
      </c>
      <c r="AT237" s="140" t="s">
        <v>136</v>
      </c>
      <c r="AU237" s="140" t="s">
        <v>85</v>
      </c>
      <c r="AY237" s="17" t="s">
        <v>134</v>
      </c>
      <c r="BE237" s="141">
        <f>IF(N237="základní",J237,0)</f>
        <v>0</v>
      </c>
      <c r="BF237" s="141">
        <f>IF(N237="snížená",J237,0)</f>
        <v>0</v>
      </c>
      <c r="BG237" s="141">
        <f>IF(N237="zákl. přenesená",J237,0)</f>
        <v>0</v>
      </c>
      <c r="BH237" s="141">
        <f>IF(N237="sníž. přenesená",J237,0)</f>
        <v>0</v>
      </c>
      <c r="BI237" s="141">
        <f>IF(N237="nulová",J237,0)</f>
        <v>0</v>
      </c>
      <c r="BJ237" s="17" t="s">
        <v>81</v>
      </c>
      <c r="BK237" s="141">
        <f>ROUND(I237*H237,2)</f>
        <v>0</v>
      </c>
      <c r="BL237" s="17" t="s">
        <v>141</v>
      </c>
      <c r="BM237" s="140" t="s">
        <v>330</v>
      </c>
    </row>
    <row r="238" spans="2:65" s="12" customFormat="1" ht="11.25">
      <c r="B238" s="142"/>
      <c r="D238" s="143" t="s">
        <v>143</v>
      </c>
      <c r="E238" s="144" t="s">
        <v>1</v>
      </c>
      <c r="F238" s="145" t="s">
        <v>83</v>
      </c>
      <c r="H238" s="146">
        <v>217.5</v>
      </c>
      <c r="I238" s="147"/>
      <c r="L238" s="142"/>
      <c r="M238" s="148"/>
      <c r="T238" s="149"/>
      <c r="AT238" s="144" t="s">
        <v>143</v>
      </c>
      <c r="AU238" s="144" t="s">
        <v>85</v>
      </c>
      <c r="AV238" s="12" t="s">
        <v>85</v>
      </c>
      <c r="AW238" s="12" t="s">
        <v>32</v>
      </c>
      <c r="AX238" s="12" t="s">
        <v>81</v>
      </c>
      <c r="AY238" s="144" t="s">
        <v>134</v>
      </c>
    </row>
    <row r="239" spans="2:65" s="1" customFormat="1" ht="16.5" customHeight="1">
      <c r="B239" s="128"/>
      <c r="C239" s="129" t="s">
        <v>331</v>
      </c>
      <c r="D239" s="129" t="s">
        <v>136</v>
      </c>
      <c r="E239" s="130" t="s">
        <v>332</v>
      </c>
      <c r="F239" s="131" t="s">
        <v>333</v>
      </c>
      <c r="G239" s="132" t="s">
        <v>161</v>
      </c>
      <c r="H239" s="133">
        <v>217.5</v>
      </c>
      <c r="I239" s="134"/>
      <c r="J239" s="135">
        <f>ROUND(I239*H239,2)</f>
        <v>0</v>
      </c>
      <c r="K239" s="131" t="s">
        <v>140</v>
      </c>
      <c r="L239" s="32"/>
      <c r="M239" s="136" t="s">
        <v>1</v>
      </c>
      <c r="N239" s="137" t="s">
        <v>41</v>
      </c>
      <c r="P239" s="138">
        <f>O239*H239</f>
        <v>0</v>
      </c>
      <c r="Q239" s="138">
        <v>0</v>
      </c>
      <c r="R239" s="138">
        <f>Q239*H239</f>
        <v>0</v>
      </c>
      <c r="S239" s="138">
        <v>0</v>
      </c>
      <c r="T239" s="139">
        <f>S239*H239</f>
        <v>0</v>
      </c>
      <c r="AR239" s="140" t="s">
        <v>141</v>
      </c>
      <c r="AT239" s="140" t="s">
        <v>136</v>
      </c>
      <c r="AU239" s="140" t="s">
        <v>85</v>
      </c>
      <c r="AY239" s="17" t="s">
        <v>134</v>
      </c>
      <c r="BE239" s="141">
        <f>IF(N239="základní",J239,0)</f>
        <v>0</v>
      </c>
      <c r="BF239" s="141">
        <f>IF(N239="snížená",J239,0)</f>
        <v>0</v>
      </c>
      <c r="BG239" s="141">
        <f>IF(N239="zákl. přenesená",J239,0)</f>
        <v>0</v>
      </c>
      <c r="BH239" s="141">
        <f>IF(N239="sníž. přenesená",J239,0)</f>
        <v>0</v>
      </c>
      <c r="BI239" s="141">
        <f>IF(N239="nulová",J239,0)</f>
        <v>0</v>
      </c>
      <c r="BJ239" s="17" t="s">
        <v>81</v>
      </c>
      <c r="BK239" s="141">
        <f>ROUND(I239*H239,2)</f>
        <v>0</v>
      </c>
      <c r="BL239" s="17" t="s">
        <v>141</v>
      </c>
      <c r="BM239" s="140" t="s">
        <v>334</v>
      </c>
    </row>
    <row r="240" spans="2:65" s="12" customFormat="1" ht="11.25">
      <c r="B240" s="142"/>
      <c r="D240" s="143" t="s">
        <v>143</v>
      </c>
      <c r="E240" s="144" t="s">
        <v>1</v>
      </c>
      <c r="F240" s="145" t="s">
        <v>83</v>
      </c>
      <c r="H240" s="146">
        <v>217.5</v>
      </c>
      <c r="I240" s="147"/>
      <c r="L240" s="142"/>
      <c r="M240" s="148"/>
      <c r="T240" s="149"/>
      <c r="AT240" s="144" t="s">
        <v>143</v>
      </c>
      <c r="AU240" s="144" t="s">
        <v>85</v>
      </c>
      <c r="AV240" s="12" t="s">
        <v>85</v>
      </c>
      <c r="AW240" s="12" t="s">
        <v>32</v>
      </c>
      <c r="AX240" s="12" t="s">
        <v>81</v>
      </c>
      <c r="AY240" s="144" t="s">
        <v>134</v>
      </c>
    </row>
    <row r="241" spans="2:65" s="11" customFormat="1" ht="22.9" customHeight="1">
      <c r="B241" s="116"/>
      <c r="D241" s="117" t="s">
        <v>75</v>
      </c>
      <c r="E241" s="126" t="s">
        <v>150</v>
      </c>
      <c r="F241" s="126" t="s">
        <v>335</v>
      </c>
      <c r="I241" s="119"/>
      <c r="J241" s="127">
        <f>BK241</f>
        <v>0</v>
      </c>
      <c r="L241" s="116"/>
      <c r="M241" s="121"/>
      <c r="P241" s="122">
        <f>SUM(P242:P243)</f>
        <v>0</v>
      </c>
      <c r="R241" s="122">
        <f>SUM(R242:R243)</f>
        <v>0</v>
      </c>
      <c r="T241" s="123">
        <f>SUM(T242:T243)</f>
        <v>0</v>
      </c>
      <c r="AR241" s="117" t="s">
        <v>81</v>
      </c>
      <c r="AT241" s="124" t="s">
        <v>75</v>
      </c>
      <c r="AU241" s="124" t="s">
        <v>81</v>
      </c>
      <c r="AY241" s="117" t="s">
        <v>134</v>
      </c>
      <c r="BK241" s="125">
        <f>SUM(BK242:BK243)</f>
        <v>0</v>
      </c>
    </row>
    <row r="242" spans="2:65" s="1" customFormat="1" ht="21.75" customHeight="1">
      <c r="B242" s="128"/>
      <c r="C242" s="129" t="s">
        <v>336</v>
      </c>
      <c r="D242" s="129" t="s">
        <v>136</v>
      </c>
      <c r="E242" s="130" t="s">
        <v>337</v>
      </c>
      <c r="F242" s="131" t="s">
        <v>338</v>
      </c>
      <c r="G242" s="132" t="s">
        <v>139</v>
      </c>
      <c r="H242" s="133">
        <v>147</v>
      </c>
      <c r="I242" s="134"/>
      <c r="J242" s="135">
        <f>ROUND(I242*H242,2)</f>
        <v>0</v>
      </c>
      <c r="K242" s="131" t="s">
        <v>140</v>
      </c>
      <c r="L242" s="32"/>
      <c r="M242" s="136" t="s">
        <v>1</v>
      </c>
      <c r="N242" s="137" t="s">
        <v>41</v>
      </c>
      <c r="P242" s="138">
        <f>O242*H242</f>
        <v>0</v>
      </c>
      <c r="Q242" s="138">
        <v>0</v>
      </c>
      <c r="R242" s="138">
        <f>Q242*H242</f>
        <v>0</v>
      </c>
      <c r="S242" s="138">
        <v>0</v>
      </c>
      <c r="T242" s="139">
        <f>S242*H242</f>
        <v>0</v>
      </c>
      <c r="AR242" s="140" t="s">
        <v>141</v>
      </c>
      <c r="AT242" s="140" t="s">
        <v>136</v>
      </c>
      <c r="AU242" s="140" t="s">
        <v>85</v>
      </c>
      <c r="AY242" s="17" t="s">
        <v>134</v>
      </c>
      <c r="BE242" s="141">
        <f>IF(N242="základní",J242,0)</f>
        <v>0</v>
      </c>
      <c r="BF242" s="141">
        <f>IF(N242="snížená",J242,0)</f>
        <v>0</v>
      </c>
      <c r="BG242" s="141">
        <f>IF(N242="zákl. přenesená",J242,0)</f>
        <v>0</v>
      </c>
      <c r="BH242" s="141">
        <f>IF(N242="sníž. přenesená",J242,0)</f>
        <v>0</v>
      </c>
      <c r="BI242" s="141">
        <f>IF(N242="nulová",J242,0)</f>
        <v>0</v>
      </c>
      <c r="BJ242" s="17" t="s">
        <v>81</v>
      </c>
      <c r="BK242" s="141">
        <f>ROUND(I242*H242,2)</f>
        <v>0</v>
      </c>
      <c r="BL242" s="17" t="s">
        <v>141</v>
      </c>
      <c r="BM242" s="140" t="s">
        <v>339</v>
      </c>
    </row>
    <row r="243" spans="2:65" s="12" customFormat="1" ht="11.25">
      <c r="B243" s="142"/>
      <c r="D243" s="143" t="s">
        <v>143</v>
      </c>
      <c r="E243" s="144" t="s">
        <v>1</v>
      </c>
      <c r="F243" s="145" t="s">
        <v>340</v>
      </c>
      <c r="H243" s="146">
        <v>147</v>
      </c>
      <c r="I243" s="147"/>
      <c r="L243" s="142"/>
      <c r="M243" s="148"/>
      <c r="T243" s="149"/>
      <c r="AT243" s="144" t="s">
        <v>143</v>
      </c>
      <c r="AU243" s="144" t="s">
        <v>85</v>
      </c>
      <c r="AV243" s="12" t="s">
        <v>85</v>
      </c>
      <c r="AW243" s="12" t="s">
        <v>32</v>
      </c>
      <c r="AX243" s="12" t="s">
        <v>81</v>
      </c>
      <c r="AY243" s="144" t="s">
        <v>134</v>
      </c>
    </row>
    <row r="244" spans="2:65" s="11" customFormat="1" ht="22.9" customHeight="1">
      <c r="B244" s="116"/>
      <c r="D244" s="117" t="s">
        <v>75</v>
      </c>
      <c r="E244" s="126" t="s">
        <v>141</v>
      </c>
      <c r="F244" s="126" t="s">
        <v>341</v>
      </c>
      <c r="I244" s="119"/>
      <c r="J244" s="127">
        <f>BK244</f>
        <v>0</v>
      </c>
      <c r="L244" s="116"/>
      <c r="M244" s="121"/>
      <c r="P244" s="122">
        <f>SUM(P245:P256)</f>
        <v>0</v>
      </c>
      <c r="R244" s="122">
        <f>SUM(R245:R256)</f>
        <v>50.81129742000001</v>
      </c>
      <c r="T244" s="123">
        <f>SUM(T245:T256)</f>
        <v>0</v>
      </c>
      <c r="AR244" s="117" t="s">
        <v>81</v>
      </c>
      <c r="AT244" s="124" t="s">
        <v>75</v>
      </c>
      <c r="AU244" s="124" t="s">
        <v>81</v>
      </c>
      <c r="AY244" s="117" t="s">
        <v>134</v>
      </c>
      <c r="BK244" s="125">
        <f>SUM(BK245:BK256)</f>
        <v>0</v>
      </c>
    </row>
    <row r="245" spans="2:65" s="1" customFormat="1" ht="24.2" customHeight="1">
      <c r="B245" s="128"/>
      <c r="C245" s="129" t="s">
        <v>342</v>
      </c>
      <c r="D245" s="129" t="s">
        <v>136</v>
      </c>
      <c r="E245" s="130" t="s">
        <v>343</v>
      </c>
      <c r="F245" s="131" t="s">
        <v>344</v>
      </c>
      <c r="G245" s="132" t="s">
        <v>167</v>
      </c>
      <c r="H245" s="133">
        <v>26.646000000000001</v>
      </c>
      <c r="I245" s="134"/>
      <c r="J245" s="135">
        <f>ROUND(I245*H245,2)</f>
        <v>0</v>
      </c>
      <c r="K245" s="131" t="s">
        <v>140</v>
      </c>
      <c r="L245" s="32"/>
      <c r="M245" s="136" t="s">
        <v>1</v>
      </c>
      <c r="N245" s="137" t="s">
        <v>41</v>
      </c>
      <c r="P245" s="138">
        <f>O245*H245</f>
        <v>0</v>
      </c>
      <c r="Q245" s="138">
        <v>1.8907700000000001</v>
      </c>
      <c r="R245" s="138">
        <f>Q245*H245</f>
        <v>50.381457420000004</v>
      </c>
      <c r="S245" s="138">
        <v>0</v>
      </c>
      <c r="T245" s="139">
        <f>S245*H245</f>
        <v>0</v>
      </c>
      <c r="AR245" s="140" t="s">
        <v>141</v>
      </c>
      <c r="AT245" s="140" t="s">
        <v>136</v>
      </c>
      <c r="AU245" s="140" t="s">
        <v>85</v>
      </c>
      <c r="AY245" s="17" t="s">
        <v>134</v>
      </c>
      <c r="BE245" s="141">
        <f>IF(N245="základní",J245,0)</f>
        <v>0</v>
      </c>
      <c r="BF245" s="141">
        <f>IF(N245="snížená",J245,0)</f>
        <v>0</v>
      </c>
      <c r="BG245" s="141">
        <f>IF(N245="zákl. přenesená",J245,0)</f>
        <v>0</v>
      </c>
      <c r="BH245" s="141">
        <f>IF(N245="sníž. přenesená",J245,0)</f>
        <v>0</v>
      </c>
      <c r="BI245" s="141">
        <f>IF(N245="nulová",J245,0)</f>
        <v>0</v>
      </c>
      <c r="BJ245" s="17" t="s">
        <v>81</v>
      </c>
      <c r="BK245" s="141">
        <f>ROUND(I245*H245,2)</f>
        <v>0</v>
      </c>
      <c r="BL245" s="17" t="s">
        <v>141</v>
      </c>
      <c r="BM245" s="140" t="s">
        <v>345</v>
      </c>
    </row>
    <row r="246" spans="2:65" s="12" customFormat="1" ht="11.25">
      <c r="B246" s="142"/>
      <c r="D246" s="143" t="s">
        <v>143</v>
      </c>
      <c r="E246" s="144" t="s">
        <v>1</v>
      </c>
      <c r="F246" s="145" t="s">
        <v>346</v>
      </c>
      <c r="H246" s="146">
        <v>26.1</v>
      </c>
      <c r="I246" s="147"/>
      <c r="L246" s="142"/>
      <c r="M246" s="148"/>
      <c r="T246" s="149"/>
      <c r="AT246" s="144" t="s">
        <v>143</v>
      </c>
      <c r="AU246" s="144" t="s">
        <v>85</v>
      </c>
      <c r="AV246" s="12" t="s">
        <v>85</v>
      </c>
      <c r="AW246" s="12" t="s">
        <v>32</v>
      </c>
      <c r="AX246" s="12" t="s">
        <v>76</v>
      </c>
      <c r="AY246" s="144" t="s">
        <v>134</v>
      </c>
    </row>
    <row r="247" spans="2:65" s="12" customFormat="1" ht="11.25">
      <c r="B247" s="142"/>
      <c r="D247" s="143" t="s">
        <v>143</v>
      </c>
      <c r="E247" s="144" t="s">
        <v>1</v>
      </c>
      <c r="F247" s="145" t="s">
        <v>347</v>
      </c>
      <c r="H247" s="146">
        <v>0.16500000000000001</v>
      </c>
      <c r="I247" s="147"/>
      <c r="L247" s="142"/>
      <c r="M247" s="148"/>
      <c r="T247" s="149"/>
      <c r="AT247" s="144" t="s">
        <v>143</v>
      </c>
      <c r="AU247" s="144" t="s">
        <v>85</v>
      </c>
      <c r="AV247" s="12" t="s">
        <v>85</v>
      </c>
      <c r="AW247" s="12" t="s">
        <v>32</v>
      </c>
      <c r="AX247" s="12" t="s">
        <v>76</v>
      </c>
      <c r="AY247" s="144" t="s">
        <v>134</v>
      </c>
    </row>
    <row r="248" spans="2:65" s="12" customFormat="1" ht="11.25">
      <c r="B248" s="142"/>
      <c r="D248" s="143" t="s">
        <v>143</v>
      </c>
      <c r="E248" s="144" t="s">
        <v>1</v>
      </c>
      <c r="F248" s="145" t="s">
        <v>348</v>
      </c>
      <c r="H248" s="146">
        <v>5.5E-2</v>
      </c>
      <c r="I248" s="147"/>
      <c r="L248" s="142"/>
      <c r="M248" s="148"/>
      <c r="T248" s="149"/>
      <c r="AT248" s="144" t="s">
        <v>143</v>
      </c>
      <c r="AU248" s="144" t="s">
        <v>85</v>
      </c>
      <c r="AV248" s="12" t="s">
        <v>85</v>
      </c>
      <c r="AW248" s="12" t="s">
        <v>32</v>
      </c>
      <c r="AX248" s="12" t="s">
        <v>76</v>
      </c>
      <c r="AY248" s="144" t="s">
        <v>134</v>
      </c>
    </row>
    <row r="249" spans="2:65" s="12" customFormat="1" ht="11.25">
      <c r="B249" s="142"/>
      <c r="D249" s="143" t="s">
        <v>143</v>
      </c>
      <c r="E249" s="144" t="s">
        <v>1</v>
      </c>
      <c r="F249" s="145" t="s">
        <v>349</v>
      </c>
      <c r="H249" s="146">
        <v>4.4999999999999998E-2</v>
      </c>
      <c r="I249" s="147"/>
      <c r="L249" s="142"/>
      <c r="M249" s="148"/>
      <c r="T249" s="149"/>
      <c r="AT249" s="144" t="s">
        <v>143</v>
      </c>
      <c r="AU249" s="144" t="s">
        <v>85</v>
      </c>
      <c r="AV249" s="12" t="s">
        <v>85</v>
      </c>
      <c r="AW249" s="12" t="s">
        <v>32</v>
      </c>
      <c r="AX249" s="12" t="s">
        <v>76</v>
      </c>
      <c r="AY249" s="144" t="s">
        <v>134</v>
      </c>
    </row>
    <row r="250" spans="2:65" s="12" customFormat="1" ht="11.25">
      <c r="B250" s="142"/>
      <c r="D250" s="143" t="s">
        <v>143</v>
      </c>
      <c r="E250" s="144" t="s">
        <v>1</v>
      </c>
      <c r="F250" s="145" t="s">
        <v>350</v>
      </c>
      <c r="H250" s="146">
        <v>0.19600000000000001</v>
      </c>
      <c r="I250" s="147"/>
      <c r="L250" s="142"/>
      <c r="M250" s="148"/>
      <c r="T250" s="149"/>
      <c r="AT250" s="144" t="s">
        <v>143</v>
      </c>
      <c r="AU250" s="144" t="s">
        <v>85</v>
      </c>
      <c r="AV250" s="12" t="s">
        <v>85</v>
      </c>
      <c r="AW250" s="12" t="s">
        <v>32</v>
      </c>
      <c r="AX250" s="12" t="s">
        <v>76</v>
      </c>
      <c r="AY250" s="144" t="s">
        <v>134</v>
      </c>
    </row>
    <row r="251" spans="2:65" s="12" customFormat="1" ht="11.25">
      <c r="B251" s="142"/>
      <c r="D251" s="143" t="s">
        <v>143</v>
      </c>
      <c r="E251" s="144" t="s">
        <v>1</v>
      </c>
      <c r="F251" s="145" t="s">
        <v>351</v>
      </c>
      <c r="H251" s="146">
        <v>8.5000000000000006E-2</v>
      </c>
      <c r="I251" s="147"/>
      <c r="L251" s="142"/>
      <c r="M251" s="148"/>
      <c r="T251" s="149"/>
      <c r="AT251" s="144" t="s">
        <v>143</v>
      </c>
      <c r="AU251" s="144" t="s">
        <v>85</v>
      </c>
      <c r="AV251" s="12" t="s">
        <v>85</v>
      </c>
      <c r="AW251" s="12" t="s">
        <v>32</v>
      </c>
      <c r="AX251" s="12" t="s">
        <v>76</v>
      </c>
      <c r="AY251" s="144" t="s">
        <v>134</v>
      </c>
    </row>
    <row r="252" spans="2:65" s="15" customFormat="1" ht="11.25">
      <c r="B252" s="163"/>
      <c r="D252" s="143" t="s">
        <v>143</v>
      </c>
      <c r="E252" s="164" t="s">
        <v>97</v>
      </c>
      <c r="F252" s="165" t="s">
        <v>174</v>
      </c>
      <c r="H252" s="166">
        <v>26.646000000000001</v>
      </c>
      <c r="I252" s="167"/>
      <c r="L252" s="163"/>
      <c r="M252" s="168"/>
      <c r="T252" s="169"/>
      <c r="AT252" s="164" t="s">
        <v>143</v>
      </c>
      <c r="AU252" s="164" t="s">
        <v>85</v>
      </c>
      <c r="AV252" s="15" t="s">
        <v>150</v>
      </c>
      <c r="AW252" s="15" t="s">
        <v>32</v>
      </c>
      <c r="AX252" s="15" t="s">
        <v>81</v>
      </c>
      <c r="AY252" s="164" t="s">
        <v>134</v>
      </c>
    </row>
    <row r="253" spans="2:65" s="1" customFormat="1" ht="24.2" customHeight="1">
      <c r="B253" s="128"/>
      <c r="C253" s="129" t="s">
        <v>352</v>
      </c>
      <c r="D253" s="129" t="s">
        <v>136</v>
      </c>
      <c r="E253" s="130" t="s">
        <v>353</v>
      </c>
      <c r="F253" s="131" t="s">
        <v>354</v>
      </c>
      <c r="G253" s="132" t="s">
        <v>355</v>
      </c>
      <c r="H253" s="133">
        <v>2</v>
      </c>
      <c r="I253" s="134"/>
      <c r="J253" s="135">
        <f>ROUND(I253*H253,2)</f>
        <v>0</v>
      </c>
      <c r="K253" s="131" t="s">
        <v>140</v>
      </c>
      <c r="L253" s="32"/>
      <c r="M253" s="136" t="s">
        <v>1</v>
      </c>
      <c r="N253" s="137" t="s">
        <v>41</v>
      </c>
      <c r="P253" s="138">
        <f>O253*H253</f>
        <v>0</v>
      </c>
      <c r="Q253" s="138">
        <v>8.7419999999999998E-2</v>
      </c>
      <c r="R253" s="138">
        <f>Q253*H253</f>
        <v>0.17484</v>
      </c>
      <c r="S253" s="138">
        <v>0</v>
      </c>
      <c r="T253" s="139">
        <f>S253*H253</f>
        <v>0</v>
      </c>
      <c r="AR253" s="140" t="s">
        <v>141</v>
      </c>
      <c r="AT253" s="140" t="s">
        <v>136</v>
      </c>
      <c r="AU253" s="140" t="s">
        <v>85</v>
      </c>
      <c r="AY253" s="17" t="s">
        <v>134</v>
      </c>
      <c r="BE253" s="141">
        <f>IF(N253="základní",J253,0)</f>
        <v>0</v>
      </c>
      <c r="BF253" s="141">
        <f>IF(N253="snížená",J253,0)</f>
        <v>0</v>
      </c>
      <c r="BG253" s="141">
        <f>IF(N253="zákl. přenesená",J253,0)</f>
        <v>0</v>
      </c>
      <c r="BH253" s="141">
        <f>IF(N253="sníž. přenesená",J253,0)</f>
        <v>0</v>
      </c>
      <c r="BI253" s="141">
        <f>IF(N253="nulová",J253,0)</f>
        <v>0</v>
      </c>
      <c r="BJ253" s="17" t="s">
        <v>81</v>
      </c>
      <c r="BK253" s="141">
        <f>ROUND(I253*H253,2)</f>
        <v>0</v>
      </c>
      <c r="BL253" s="17" t="s">
        <v>141</v>
      </c>
      <c r="BM253" s="140" t="s">
        <v>356</v>
      </c>
    </row>
    <row r="254" spans="2:65" s="12" customFormat="1" ht="11.25">
      <c r="B254" s="142"/>
      <c r="D254" s="143" t="s">
        <v>143</v>
      </c>
      <c r="E254" s="144" t="s">
        <v>1</v>
      </c>
      <c r="F254" s="145" t="s">
        <v>357</v>
      </c>
      <c r="H254" s="146">
        <v>2</v>
      </c>
      <c r="I254" s="147"/>
      <c r="L254" s="142"/>
      <c r="M254" s="148"/>
      <c r="T254" s="149"/>
      <c r="AT254" s="144" t="s">
        <v>143</v>
      </c>
      <c r="AU254" s="144" t="s">
        <v>85</v>
      </c>
      <c r="AV254" s="12" t="s">
        <v>85</v>
      </c>
      <c r="AW254" s="12" t="s">
        <v>32</v>
      </c>
      <c r="AX254" s="12" t="s">
        <v>81</v>
      </c>
      <c r="AY254" s="144" t="s">
        <v>134</v>
      </c>
    </row>
    <row r="255" spans="2:65" s="1" customFormat="1" ht="24.2" customHeight="1">
      <c r="B255" s="128"/>
      <c r="C255" s="170" t="s">
        <v>358</v>
      </c>
      <c r="D255" s="170" t="s">
        <v>308</v>
      </c>
      <c r="E255" s="171" t="s">
        <v>359</v>
      </c>
      <c r="F255" s="172" t="s">
        <v>360</v>
      </c>
      <c r="G255" s="173" t="s">
        <v>355</v>
      </c>
      <c r="H255" s="174">
        <v>1</v>
      </c>
      <c r="I255" s="175"/>
      <c r="J255" s="176">
        <f>ROUND(I255*H255,2)</f>
        <v>0</v>
      </c>
      <c r="K255" s="172" t="s">
        <v>140</v>
      </c>
      <c r="L255" s="177"/>
      <c r="M255" s="178" t="s">
        <v>1</v>
      </c>
      <c r="N255" s="179" t="s">
        <v>41</v>
      </c>
      <c r="P255" s="138">
        <f>O255*H255</f>
        <v>0</v>
      </c>
      <c r="Q255" s="138">
        <v>0.04</v>
      </c>
      <c r="R255" s="138">
        <f>Q255*H255</f>
        <v>0.04</v>
      </c>
      <c r="S255" s="138">
        <v>0</v>
      </c>
      <c r="T255" s="139">
        <f>S255*H255</f>
        <v>0</v>
      </c>
      <c r="AR255" s="140" t="s">
        <v>185</v>
      </c>
      <c r="AT255" s="140" t="s">
        <v>308</v>
      </c>
      <c r="AU255" s="140" t="s">
        <v>85</v>
      </c>
      <c r="AY255" s="17" t="s">
        <v>134</v>
      </c>
      <c r="BE255" s="141">
        <f>IF(N255="základní",J255,0)</f>
        <v>0</v>
      </c>
      <c r="BF255" s="141">
        <f>IF(N255="snížená",J255,0)</f>
        <v>0</v>
      </c>
      <c r="BG255" s="141">
        <f>IF(N255="zákl. přenesená",J255,0)</f>
        <v>0</v>
      </c>
      <c r="BH255" s="141">
        <f>IF(N255="sníž. přenesená",J255,0)</f>
        <v>0</v>
      </c>
      <c r="BI255" s="141">
        <f>IF(N255="nulová",J255,0)</f>
        <v>0</v>
      </c>
      <c r="BJ255" s="17" t="s">
        <v>81</v>
      </c>
      <c r="BK255" s="141">
        <f>ROUND(I255*H255,2)</f>
        <v>0</v>
      </c>
      <c r="BL255" s="17" t="s">
        <v>141</v>
      </c>
      <c r="BM255" s="140" t="s">
        <v>361</v>
      </c>
    </row>
    <row r="256" spans="2:65" s="1" customFormat="1" ht="24.2" customHeight="1">
      <c r="B256" s="128"/>
      <c r="C256" s="170" t="s">
        <v>362</v>
      </c>
      <c r="D256" s="170" t="s">
        <v>308</v>
      </c>
      <c r="E256" s="171" t="s">
        <v>363</v>
      </c>
      <c r="F256" s="172" t="s">
        <v>364</v>
      </c>
      <c r="G256" s="173" t="s">
        <v>355</v>
      </c>
      <c r="H256" s="174">
        <v>1</v>
      </c>
      <c r="I256" s="175"/>
      <c r="J256" s="176">
        <f>ROUND(I256*H256,2)</f>
        <v>0</v>
      </c>
      <c r="K256" s="172" t="s">
        <v>1</v>
      </c>
      <c r="L256" s="177"/>
      <c r="M256" s="178" t="s">
        <v>1</v>
      </c>
      <c r="N256" s="179" t="s">
        <v>41</v>
      </c>
      <c r="P256" s="138">
        <f>O256*H256</f>
        <v>0</v>
      </c>
      <c r="Q256" s="138">
        <v>0.215</v>
      </c>
      <c r="R256" s="138">
        <f>Q256*H256</f>
        <v>0.215</v>
      </c>
      <c r="S256" s="138">
        <v>0</v>
      </c>
      <c r="T256" s="139">
        <f>S256*H256</f>
        <v>0</v>
      </c>
      <c r="AR256" s="140" t="s">
        <v>185</v>
      </c>
      <c r="AT256" s="140" t="s">
        <v>308</v>
      </c>
      <c r="AU256" s="140" t="s">
        <v>85</v>
      </c>
      <c r="AY256" s="17" t="s">
        <v>134</v>
      </c>
      <c r="BE256" s="141">
        <f>IF(N256="základní",J256,0)</f>
        <v>0</v>
      </c>
      <c r="BF256" s="141">
        <f>IF(N256="snížená",J256,0)</f>
        <v>0</v>
      </c>
      <c r="BG256" s="141">
        <f>IF(N256="zákl. přenesená",J256,0)</f>
        <v>0</v>
      </c>
      <c r="BH256" s="141">
        <f>IF(N256="sníž. přenesená",J256,0)</f>
        <v>0</v>
      </c>
      <c r="BI256" s="141">
        <f>IF(N256="nulová",J256,0)</f>
        <v>0</v>
      </c>
      <c r="BJ256" s="17" t="s">
        <v>81</v>
      </c>
      <c r="BK256" s="141">
        <f>ROUND(I256*H256,2)</f>
        <v>0</v>
      </c>
      <c r="BL256" s="17" t="s">
        <v>141</v>
      </c>
      <c r="BM256" s="140" t="s">
        <v>365</v>
      </c>
    </row>
    <row r="257" spans="2:65" s="11" customFormat="1" ht="22.9" customHeight="1">
      <c r="B257" s="116"/>
      <c r="D257" s="117" t="s">
        <v>75</v>
      </c>
      <c r="E257" s="126" t="s">
        <v>185</v>
      </c>
      <c r="F257" s="126" t="s">
        <v>366</v>
      </c>
      <c r="I257" s="119"/>
      <c r="J257" s="127">
        <f>BK257</f>
        <v>0</v>
      </c>
      <c r="L257" s="116"/>
      <c r="M257" s="121"/>
      <c r="P257" s="122">
        <f>SUM(P258:P310)</f>
        <v>0</v>
      </c>
      <c r="R257" s="122">
        <f>SUM(R258:R310)</f>
        <v>12.934856400000001</v>
      </c>
      <c r="T257" s="123">
        <f>SUM(T258:T310)</f>
        <v>31.686</v>
      </c>
      <c r="AR257" s="117" t="s">
        <v>81</v>
      </c>
      <c r="AT257" s="124" t="s">
        <v>75</v>
      </c>
      <c r="AU257" s="124" t="s">
        <v>81</v>
      </c>
      <c r="AY257" s="117" t="s">
        <v>134</v>
      </c>
      <c r="BK257" s="125">
        <f>SUM(BK258:BK310)</f>
        <v>0</v>
      </c>
    </row>
    <row r="258" spans="2:65" s="1" customFormat="1" ht="24.2" customHeight="1">
      <c r="B258" s="128"/>
      <c r="C258" s="129" t="s">
        <v>367</v>
      </c>
      <c r="D258" s="129" t="s">
        <v>136</v>
      </c>
      <c r="E258" s="130" t="s">
        <v>368</v>
      </c>
      <c r="F258" s="131" t="s">
        <v>369</v>
      </c>
      <c r="G258" s="132" t="s">
        <v>139</v>
      </c>
      <c r="H258" s="133">
        <v>90</v>
      </c>
      <c r="I258" s="134"/>
      <c r="J258" s="135">
        <f>ROUND(I258*H258,2)</f>
        <v>0</v>
      </c>
      <c r="K258" s="131" t="s">
        <v>140</v>
      </c>
      <c r="L258" s="32"/>
      <c r="M258" s="136" t="s">
        <v>1</v>
      </c>
      <c r="N258" s="137" t="s">
        <v>41</v>
      </c>
      <c r="P258" s="138">
        <f>O258*H258</f>
        <v>0</v>
      </c>
      <c r="Q258" s="138">
        <v>0</v>
      </c>
      <c r="R258" s="138">
        <f>Q258*H258</f>
        <v>0</v>
      </c>
      <c r="S258" s="138">
        <v>0.32</v>
      </c>
      <c r="T258" s="139">
        <f>S258*H258</f>
        <v>28.8</v>
      </c>
      <c r="AR258" s="140" t="s">
        <v>141</v>
      </c>
      <c r="AT258" s="140" t="s">
        <v>136</v>
      </c>
      <c r="AU258" s="140" t="s">
        <v>85</v>
      </c>
      <c r="AY258" s="17" t="s">
        <v>134</v>
      </c>
      <c r="BE258" s="141">
        <f>IF(N258="základní",J258,0)</f>
        <v>0</v>
      </c>
      <c r="BF258" s="141">
        <f>IF(N258="snížená",J258,0)</f>
        <v>0</v>
      </c>
      <c r="BG258" s="141">
        <f>IF(N258="zákl. přenesená",J258,0)</f>
        <v>0</v>
      </c>
      <c r="BH258" s="141">
        <f>IF(N258="sníž. přenesená",J258,0)</f>
        <v>0</v>
      </c>
      <c r="BI258" s="141">
        <f>IF(N258="nulová",J258,0)</f>
        <v>0</v>
      </c>
      <c r="BJ258" s="17" t="s">
        <v>81</v>
      </c>
      <c r="BK258" s="141">
        <f>ROUND(I258*H258,2)</f>
        <v>0</v>
      </c>
      <c r="BL258" s="17" t="s">
        <v>141</v>
      </c>
      <c r="BM258" s="140" t="s">
        <v>370</v>
      </c>
    </row>
    <row r="259" spans="2:65" s="1" customFormat="1" ht="24.2" customHeight="1">
      <c r="B259" s="128"/>
      <c r="C259" s="129" t="s">
        <v>371</v>
      </c>
      <c r="D259" s="129" t="s">
        <v>136</v>
      </c>
      <c r="E259" s="130" t="s">
        <v>372</v>
      </c>
      <c r="F259" s="131" t="s">
        <v>373</v>
      </c>
      <c r="G259" s="132" t="s">
        <v>139</v>
      </c>
      <c r="H259" s="133">
        <v>0.5</v>
      </c>
      <c r="I259" s="134"/>
      <c r="J259" s="135">
        <f>ROUND(I259*H259,2)</f>
        <v>0</v>
      </c>
      <c r="K259" s="131" t="s">
        <v>140</v>
      </c>
      <c r="L259" s="32"/>
      <c r="M259" s="136" t="s">
        <v>1</v>
      </c>
      <c r="N259" s="137" t="s">
        <v>41</v>
      </c>
      <c r="P259" s="138">
        <f>O259*H259</f>
        <v>0</v>
      </c>
      <c r="Q259" s="138">
        <v>1.0000000000000001E-5</v>
      </c>
      <c r="R259" s="138">
        <f>Q259*H259</f>
        <v>5.0000000000000004E-6</v>
      </c>
      <c r="S259" s="138">
        <v>0</v>
      </c>
      <c r="T259" s="139">
        <f>S259*H259</f>
        <v>0</v>
      </c>
      <c r="AR259" s="140" t="s">
        <v>141</v>
      </c>
      <c r="AT259" s="140" t="s">
        <v>136</v>
      </c>
      <c r="AU259" s="140" t="s">
        <v>85</v>
      </c>
      <c r="AY259" s="17" t="s">
        <v>134</v>
      </c>
      <c r="BE259" s="141">
        <f>IF(N259="základní",J259,0)</f>
        <v>0</v>
      </c>
      <c r="BF259" s="141">
        <f>IF(N259="snížená",J259,0)</f>
        <v>0</v>
      </c>
      <c r="BG259" s="141">
        <f>IF(N259="zákl. přenesená",J259,0)</f>
        <v>0</v>
      </c>
      <c r="BH259" s="141">
        <f>IF(N259="sníž. přenesená",J259,0)</f>
        <v>0</v>
      </c>
      <c r="BI259" s="141">
        <f>IF(N259="nulová",J259,0)</f>
        <v>0</v>
      </c>
      <c r="BJ259" s="17" t="s">
        <v>81</v>
      </c>
      <c r="BK259" s="141">
        <f>ROUND(I259*H259,2)</f>
        <v>0</v>
      </c>
      <c r="BL259" s="17" t="s">
        <v>141</v>
      </c>
      <c r="BM259" s="140" t="s">
        <v>374</v>
      </c>
    </row>
    <row r="260" spans="2:65" s="1" customFormat="1" ht="24.2" customHeight="1">
      <c r="B260" s="128"/>
      <c r="C260" s="170" t="s">
        <v>375</v>
      </c>
      <c r="D260" s="170" t="s">
        <v>308</v>
      </c>
      <c r="E260" s="171" t="s">
        <v>376</v>
      </c>
      <c r="F260" s="172" t="s">
        <v>377</v>
      </c>
      <c r="G260" s="173" t="s">
        <v>139</v>
      </c>
      <c r="H260" s="174">
        <v>0.51500000000000001</v>
      </c>
      <c r="I260" s="175"/>
      <c r="J260" s="176">
        <f>ROUND(I260*H260,2)</f>
        <v>0</v>
      </c>
      <c r="K260" s="172" t="s">
        <v>140</v>
      </c>
      <c r="L260" s="177"/>
      <c r="M260" s="178" t="s">
        <v>1</v>
      </c>
      <c r="N260" s="179" t="s">
        <v>41</v>
      </c>
      <c r="P260" s="138">
        <f>O260*H260</f>
        <v>0</v>
      </c>
      <c r="Q260" s="138">
        <v>2.4099999999999998E-3</v>
      </c>
      <c r="R260" s="138">
        <f>Q260*H260</f>
        <v>1.2411499999999999E-3</v>
      </c>
      <c r="S260" s="138">
        <v>0</v>
      </c>
      <c r="T260" s="139">
        <f>S260*H260</f>
        <v>0</v>
      </c>
      <c r="AR260" s="140" t="s">
        <v>185</v>
      </c>
      <c r="AT260" s="140" t="s">
        <v>308</v>
      </c>
      <c r="AU260" s="140" t="s">
        <v>85</v>
      </c>
      <c r="AY260" s="17" t="s">
        <v>134</v>
      </c>
      <c r="BE260" s="141">
        <f>IF(N260="základní",J260,0)</f>
        <v>0</v>
      </c>
      <c r="BF260" s="141">
        <f>IF(N260="snížená",J260,0)</f>
        <v>0</v>
      </c>
      <c r="BG260" s="141">
        <f>IF(N260="zákl. přenesená",J260,0)</f>
        <v>0</v>
      </c>
      <c r="BH260" s="141">
        <f>IF(N260="sníž. přenesená",J260,0)</f>
        <v>0</v>
      </c>
      <c r="BI260" s="141">
        <f>IF(N260="nulová",J260,0)</f>
        <v>0</v>
      </c>
      <c r="BJ260" s="17" t="s">
        <v>81</v>
      </c>
      <c r="BK260" s="141">
        <f>ROUND(I260*H260,2)</f>
        <v>0</v>
      </c>
      <c r="BL260" s="17" t="s">
        <v>141</v>
      </c>
      <c r="BM260" s="140" t="s">
        <v>378</v>
      </c>
    </row>
    <row r="261" spans="2:65" s="12" customFormat="1" ht="11.25">
      <c r="B261" s="142"/>
      <c r="D261" s="143" t="s">
        <v>143</v>
      </c>
      <c r="F261" s="145" t="s">
        <v>379</v>
      </c>
      <c r="H261" s="146">
        <v>0.51500000000000001</v>
      </c>
      <c r="I261" s="147"/>
      <c r="L261" s="142"/>
      <c r="M261" s="148"/>
      <c r="T261" s="149"/>
      <c r="AT261" s="144" t="s">
        <v>143</v>
      </c>
      <c r="AU261" s="144" t="s">
        <v>85</v>
      </c>
      <c r="AV261" s="12" t="s">
        <v>85</v>
      </c>
      <c r="AW261" s="12" t="s">
        <v>3</v>
      </c>
      <c r="AX261" s="12" t="s">
        <v>81</v>
      </c>
      <c r="AY261" s="144" t="s">
        <v>134</v>
      </c>
    </row>
    <row r="262" spans="2:65" s="1" customFormat="1" ht="24.2" customHeight="1">
      <c r="B262" s="128"/>
      <c r="C262" s="129" t="s">
        <v>380</v>
      </c>
      <c r="D262" s="129" t="s">
        <v>136</v>
      </c>
      <c r="E262" s="130" t="s">
        <v>381</v>
      </c>
      <c r="F262" s="131" t="s">
        <v>382</v>
      </c>
      <c r="G262" s="132" t="s">
        <v>139</v>
      </c>
      <c r="H262" s="133">
        <v>0.5</v>
      </c>
      <c r="I262" s="134"/>
      <c r="J262" s="135">
        <f>ROUND(I262*H262,2)</f>
        <v>0</v>
      </c>
      <c r="K262" s="131" t="s">
        <v>140</v>
      </c>
      <c r="L262" s="32"/>
      <c r="M262" s="136" t="s">
        <v>1</v>
      </c>
      <c r="N262" s="137" t="s">
        <v>41</v>
      </c>
      <c r="P262" s="138">
        <f>O262*H262</f>
        <v>0</v>
      </c>
      <c r="Q262" s="138">
        <v>1.0000000000000001E-5</v>
      </c>
      <c r="R262" s="138">
        <f>Q262*H262</f>
        <v>5.0000000000000004E-6</v>
      </c>
      <c r="S262" s="138">
        <v>0</v>
      </c>
      <c r="T262" s="139">
        <f>S262*H262</f>
        <v>0</v>
      </c>
      <c r="AR262" s="140" t="s">
        <v>141</v>
      </c>
      <c r="AT262" s="140" t="s">
        <v>136</v>
      </c>
      <c r="AU262" s="140" t="s">
        <v>85</v>
      </c>
      <c r="AY262" s="17" t="s">
        <v>134</v>
      </c>
      <c r="BE262" s="141">
        <f>IF(N262="základní",J262,0)</f>
        <v>0</v>
      </c>
      <c r="BF262" s="141">
        <f>IF(N262="snížená",J262,0)</f>
        <v>0</v>
      </c>
      <c r="BG262" s="141">
        <f>IF(N262="zákl. přenesená",J262,0)</f>
        <v>0</v>
      </c>
      <c r="BH262" s="141">
        <f>IF(N262="sníž. přenesená",J262,0)</f>
        <v>0</v>
      </c>
      <c r="BI262" s="141">
        <f>IF(N262="nulová",J262,0)</f>
        <v>0</v>
      </c>
      <c r="BJ262" s="17" t="s">
        <v>81</v>
      </c>
      <c r="BK262" s="141">
        <f>ROUND(I262*H262,2)</f>
        <v>0</v>
      </c>
      <c r="BL262" s="17" t="s">
        <v>141</v>
      </c>
      <c r="BM262" s="140" t="s">
        <v>383</v>
      </c>
    </row>
    <row r="263" spans="2:65" s="1" customFormat="1" ht="24.2" customHeight="1">
      <c r="B263" s="128"/>
      <c r="C263" s="170" t="s">
        <v>384</v>
      </c>
      <c r="D263" s="170" t="s">
        <v>308</v>
      </c>
      <c r="E263" s="171" t="s">
        <v>385</v>
      </c>
      <c r="F263" s="172" t="s">
        <v>386</v>
      </c>
      <c r="G263" s="173" t="s">
        <v>139</v>
      </c>
      <c r="H263" s="174">
        <v>0.50800000000000001</v>
      </c>
      <c r="I263" s="175"/>
      <c r="J263" s="176">
        <f>ROUND(I263*H263,2)</f>
        <v>0</v>
      </c>
      <c r="K263" s="172" t="s">
        <v>140</v>
      </c>
      <c r="L263" s="177"/>
      <c r="M263" s="178" t="s">
        <v>1</v>
      </c>
      <c r="N263" s="179" t="s">
        <v>41</v>
      </c>
      <c r="P263" s="138">
        <f>O263*H263</f>
        <v>0</v>
      </c>
      <c r="Q263" s="138">
        <v>5.7000000000000002E-3</v>
      </c>
      <c r="R263" s="138">
        <f>Q263*H263</f>
        <v>2.8956000000000003E-3</v>
      </c>
      <c r="S263" s="138">
        <v>0</v>
      </c>
      <c r="T263" s="139">
        <f>S263*H263</f>
        <v>0</v>
      </c>
      <c r="AR263" s="140" t="s">
        <v>185</v>
      </c>
      <c r="AT263" s="140" t="s">
        <v>308</v>
      </c>
      <c r="AU263" s="140" t="s">
        <v>85</v>
      </c>
      <c r="AY263" s="17" t="s">
        <v>134</v>
      </c>
      <c r="BE263" s="141">
        <f>IF(N263="základní",J263,0)</f>
        <v>0</v>
      </c>
      <c r="BF263" s="141">
        <f>IF(N263="snížená",J263,0)</f>
        <v>0</v>
      </c>
      <c r="BG263" s="141">
        <f>IF(N263="zákl. přenesená",J263,0)</f>
        <v>0</v>
      </c>
      <c r="BH263" s="141">
        <f>IF(N263="sníž. přenesená",J263,0)</f>
        <v>0</v>
      </c>
      <c r="BI263" s="141">
        <f>IF(N263="nulová",J263,0)</f>
        <v>0</v>
      </c>
      <c r="BJ263" s="17" t="s">
        <v>81</v>
      </c>
      <c r="BK263" s="141">
        <f>ROUND(I263*H263,2)</f>
        <v>0</v>
      </c>
      <c r="BL263" s="17" t="s">
        <v>141</v>
      </c>
      <c r="BM263" s="140" t="s">
        <v>387</v>
      </c>
    </row>
    <row r="264" spans="2:65" s="12" customFormat="1" ht="11.25">
      <c r="B264" s="142"/>
      <c r="D264" s="143" t="s">
        <v>143</v>
      </c>
      <c r="F264" s="145" t="s">
        <v>388</v>
      </c>
      <c r="H264" s="146">
        <v>0.50800000000000001</v>
      </c>
      <c r="I264" s="147"/>
      <c r="L264" s="142"/>
      <c r="M264" s="148"/>
      <c r="T264" s="149"/>
      <c r="AT264" s="144" t="s">
        <v>143</v>
      </c>
      <c r="AU264" s="144" t="s">
        <v>85</v>
      </c>
      <c r="AV264" s="12" t="s">
        <v>85</v>
      </c>
      <c r="AW264" s="12" t="s">
        <v>3</v>
      </c>
      <c r="AX264" s="12" t="s">
        <v>81</v>
      </c>
      <c r="AY264" s="144" t="s">
        <v>134</v>
      </c>
    </row>
    <row r="265" spans="2:65" s="1" customFormat="1" ht="24.2" customHeight="1">
      <c r="B265" s="128"/>
      <c r="C265" s="129" t="s">
        <v>389</v>
      </c>
      <c r="D265" s="129" t="s">
        <v>136</v>
      </c>
      <c r="E265" s="130" t="s">
        <v>390</v>
      </c>
      <c r="F265" s="131" t="s">
        <v>391</v>
      </c>
      <c r="G265" s="132" t="s">
        <v>139</v>
      </c>
      <c r="H265" s="133">
        <v>1</v>
      </c>
      <c r="I265" s="134"/>
      <c r="J265" s="135">
        <f>ROUND(I265*H265,2)</f>
        <v>0</v>
      </c>
      <c r="K265" s="131" t="s">
        <v>140</v>
      </c>
      <c r="L265" s="32"/>
      <c r="M265" s="136" t="s">
        <v>1</v>
      </c>
      <c r="N265" s="137" t="s">
        <v>41</v>
      </c>
      <c r="P265" s="138">
        <f>O265*H265</f>
        <v>0</v>
      </c>
      <c r="Q265" s="138">
        <v>2.0000000000000002E-5</v>
      </c>
      <c r="R265" s="138">
        <f>Q265*H265</f>
        <v>2.0000000000000002E-5</v>
      </c>
      <c r="S265" s="138">
        <v>0</v>
      </c>
      <c r="T265" s="139">
        <f>S265*H265</f>
        <v>0</v>
      </c>
      <c r="AR265" s="140" t="s">
        <v>141</v>
      </c>
      <c r="AT265" s="140" t="s">
        <v>136</v>
      </c>
      <c r="AU265" s="140" t="s">
        <v>85</v>
      </c>
      <c r="AY265" s="17" t="s">
        <v>134</v>
      </c>
      <c r="BE265" s="141">
        <f>IF(N265="základní",J265,0)</f>
        <v>0</v>
      </c>
      <c r="BF265" s="141">
        <f>IF(N265="snížená",J265,0)</f>
        <v>0</v>
      </c>
      <c r="BG265" s="141">
        <f>IF(N265="zákl. přenesená",J265,0)</f>
        <v>0</v>
      </c>
      <c r="BH265" s="141">
        <f>IF(N265="sníž. přenesená",J265,0)</f>
        <v>0</v>
      </c>
      <c r="BI265" s="141">
        <f>IF(N265="nulová",J265,0)</f>
        <v>0</v>
      </c>
      <c r="BJ265" s="17" t="s">
        <v>81</v>
      </c>
      <c r="BK265" s="141">
        <f>ROUND(I265*H265,2)</f>
        <v>0</v>
      </c>
      <c r="BL265" s="17" t="s">
        <v>141</v>
      </c>
      <c r="BM265" s="140" t="s">
        <v>392</v>
      </c>
    </row>
    <row r="266" spans="2:65" s="1" customFormat="1" ht="24.2" customHeight="1">
      <c r="B266" s="128"/>
      <c r="C266" s="170" t="s">
        <v>393</v>
      </c>
      <c r="D266" s="170" t="s">
        <v>308</v>
      </c>
      <c r="E266" s="171" t="s">
        <v>394</v>
      </c>
      <c r="F266" s="172" t="s">
        <v>395</v>
      </c>
      <c r="G266" s="173" t="s">
        <v>139</v>
      </c>
      <c r="H266" s="174">
        <v>1.0149999999999999</v>
      </c>
      <c r="I266" s="175"/>
      <c r="J266" s="176">
        <f>ROUND(I266*H266,2)</f>
        <v>0</v>
      </c>
      <c r="K266" s="172" t="s">
        <v>140</v>
      </c>
      <c r="L266" s="177"/>
      <c r="M266" s="178" t="s">
        <v>1</v>
      </c>
      <c r="N266" s="179" t="s">
        <v>41</v>
      </c>
      <c r="P266" s="138">
        <f>O266*H266</f>
        <v>0</v>
      </c>
      <c r="Q266" s="138">
        <v>1.1860000000000001E-2</v>
      </c>
      <c r="R266" s="138">
        <f>Q266*H266</f>
        <v>1.2037899999999999E-2</v>
      </c>
      <c r="S266" s="138">
        <v>0</v>
      </c>
      <c r="T266" s="139">
        <f>S266*H266</f>
        <v>0</v>
      </c>
      <c r="AR266" s="140" t="s">
        <v>185</v>
      </c>
      <c r="AT266" s="140" t="s">
        <v>308</v>
      </c>
      <c r="AU266" s="140" t="s">
        <v>85</v>
      </c>
      <c r="AY266" s="17" t="s">
        <v>134</v>
      </c>
      <c r="BE266" s="141">
        <f>IF(N266="základní",J266,0)</f>
        <v>0</v>
      </c>
      <c r="BF266" s="141">
        <f>IF(N266="snížená",J266,0)</f>
        <v>0</v>
      </c>
      <c r="BG266" s="141">
        <f>IF(N266="zákl. přenesená",J266,0)</f>
        <v>0</v>
      </c>
      <c r="BH266" s="141">
        <f>IF(N266="sníž. přenesená",J266,0)</f>
        <v>0</v>
      </c>
      <c r="BI266" s="141">
        <f>IF(N266="nulová",J266,0)</f>
        <v>0</v>
      </c>
      <c r="BJ266" s="17" t="s">
        <v>81</v>
      </c>
      <c r="BK266" s="141">
        <f>ROUND(I266*H266,2)</f>
        <v>0</v>
      </c>
      <c r="BL266" s="17" t="s">
        <v>141</v>
      </c>
      <c r="BM266" s="140" t="s">
        <v>396</v>
      </c>
    </row>
    <row r="267" spans="2:65" s="12" customFormat="1" ht="11.25">
      <c r="B267" s="142"/>
      <c r="D267" s="143" t="s">
        <v>143</v>
      </c>
      <c r="F267" s="145" t="s">
        <v>397</v>
      </c>
      <c r="H267" s="146">
        <v>1.0149999999999999</v>
      </c>
      <c r="I267" s="147"/>
      <c r="L267" s="142"/>
      <c r="M267" s="148"/>
      <c r="T267" s="149"/>
      <c r="AT267" s="144" t="s">
        <v>143</v>
      </c>
      <c r="AU267" s="144" t="s">
        <v>85</v>
      </c>
      <c r="AV267" s="12" t="s">
        <v>85</v>
      </c>
      <c r="AW267" s="12" t="s">
        <v>3</v>
      </c>
      <c r="AX267" s="12" t="s">
        <v>81</v>
      </c>
      <c r="AY267" s="144" t="s">
        <v>134</v>
      </c>
    </row>
    <row r="268" spans="2:65" s="1" customFormat="1" ht="24.2" customHeight="1">
      <c r="B268" s="128"/>
      <c r="C268" s="129" t="s">
        <v>398</v>
      </c>
      <c r="D268" s="129" t="s">
        <v>136</v>
      </c>
      <c r="E268" s="130" t="s">
        <v>399</v>
      </c>
      <c r="F268" s="131" t="s">
        <v>400</v>
      </c>
      <c r="G268" s="132" t="s">
        <v>139</v>
      </c>
      <c r="H268" s="133">
        <v>145</v>
      </c>
      <c r="I268" s="134"/>
      <c r="J268" s="135">
        <f>ROUND(I268*H268,2)</f>
        <v>0</v>
      </c>
      <c r="K268" s="131" t="s">
        <v>140</v>
      </c>
      <c r="L268" s="32"/>
      <c r="M268" s="136" t="s">
        <v>1</v>
      </c>
      <c r="N268" s="137" t="s">
        <v>41</v>
      </c>
      <c r="P268" s="138">
        <f>O268*H268</f>
        <v>0</v>
      </c>
      <c r="Q268" s="138">
        <v>3.0000000000000001E-5</v>
      </c>
      <c r="R268" s="138">
        <f>Q268*H268</f>
        <v>4.3499999999999997E-3</v>
      </c>
      <c r="S268" s="138">
        <v>0</v>
      </c>
      <c r="T268" s="139">
        <f>S268*H268</f>
        <v>0</v>
      </c>
      <c r="AR268" s="140" t="s">
        <v>141</v>
      </c>
      <c r="AT268" s="140" t="s">
        <v>136</v>
      </c>
      <c r="AU268" s="140" t="s">
        <v>85</v>
      </c>
      <c r="AY268" s="17" t="s">
        <v>134</v>
      </c>
      <c r="BE268" s="141">
        <f>IF(N268="základní",J268,0)</f>
        <v>0</v>
      </c>
      <c r="BF268" s="141">
        <f>IF(N268="snížená",J268,0)</f>
        <v>0</v>
      </c>
      <c r="BG268" s="141">
        <f>IF(N268="zákl. přenesená",J268,0)</f>
        <v>0</v>
      </c>
      <c r="BH268" s="141">
        <f>IF(N268="sníž. přenesená",J268,0)</f>
        <v>0</v>
      </c>
      <c r="BI268" s="141">
        <f>IF(N268="nulová",J268,0)</f>
        <v>0</v>
      </c>
      <c r="BJ268" s="17" t="s">
        <v>81</v>
      </c>
      <c r="BK268" s="141">
        <f>ROUND(I268*H268,2)</f>
        <v>0</v>
      </c>
      <c r="BL268" s="17" t="s">
        <v>141</v>
      </c>
      <c r="BM268" s="140" t="s">
        <v>401</v>
      </c>
    </row>
    <row r="269" spans="2:65" s="1" customFormat="1" ht="24.2" customHeight="1">
      <c r="B269" s="128"/>
      <c r="C269" s="170" t="s">
        <v>402</v>
      </c>
      <c r="D269" s="170" t="s">
        <v>308</v>
      </c>
      <c r="E269" s="171" t="s">
        <v>403</v>
      </c>
      <c r="F269" s="172" t="s">
        <v>404</v>
      </c>
      <c r="G269" s="173" t="s">
        <v>139</v>
      </c>
      <c r="H269" s="174">
        <v>147.17500000000001</v>
      </c>
      <c r="I269" s="175"/>
      <c r="J269" s="176">
        <f>ROUND(I269*H269,2)</f>
        <v>0</v>
      </c>
      <c r="K269" s="172" t="s">
        <v>140</v>
      </c>
      <c r="L269" s="177"/>
      <c r="M269" s="178" t="s">
        <v>1</v>
      </c>
      <c r="N269" s="179" t="s">
        <v>41</v>
      </c>
      <c r="P269" s="138">
        <f>O269*H269</f>
        <v>0</v>
      </c>
      <c r="Q269" s="138">
        <v>1.9210000000000001E-2</v>
      </c>
      <c r="R269" s="138">
        <f>Q269*H269</f>
        <v>2.8272317500000006</v>
      </c>
      <c r="S269" s="138">
        <v>0</v>
      </c>
      <c r="T269" s="139">
        <f>S269*H269</f>
        <v>0</v>
      </c>
      <c r="AR269" s="140" t="s">
        <v>185</v>
      </c>
      <c r="AT269" s="140" t="s">
        <v>308</v>
      </c>
      <c r="AU269" s="140" t="s">
        <v>85</v>
      </c>
      <c r="AY269" s="17" t="s">
        <v>134</v>
      </c>
      <c r="BE269" s="141">
        <f>IF(N269="základní",J269,0)</f>
        <v>0</v>
      </c>
      <c r="BF269" s="141">
        <f>IF(N269="snížená",J269,0)</f>
        <v>0</v>
      </c>
      <c r="BG269" s="141">
        <f>IF(N269="zákl. přenesená",J269,0)</f>
        <v>0</v>
      </c>
      <c r="BH269" s="141">
        <f>IF(N269="sníž. přenesená",J269,0)</f>
        <v>0</v>
      </c>
      <c r="BI269" s="141">
        <f>IF(N269="nulová",J269,0)</f>
        <v>0</v>
      </c>
      <c r="BJ269" s="17" t="s">
        <v>81</v>
      </c>
      <c r="BK269" s="141">
        <f>ROUND(I269*H269,2)</f>
        <v>0</v>
      </c>
      <c r="BL269" s="17" t="s">
        <v>141</v>
      </c>
      <c r="BM269" s="140" t="s">
        <v>405</v>
      </c>
    </row>
    <row r="270" spans="2:65" s="12" customFormat="1" ht="11.25">
      <c r="B270" s="142"/>
      <c r="D270" s="143" t="s">
        <v>143</v>
      </c>
      <c r="F270" s="145" t="s">
        <v>406</v>
      </c>
      <c r="H270" s="146">
        <v>147.17500000000001</v>
      </c>
      <c r="I270" s="147"/>
      <c r="L270" s="142"/>
      <c r="M270" s="148"/>
      <c r="T270" s="149"/>
      <c r="AT270" s="144" t="s">
        <v>143</v>
      </c>
      <c r="AU270" s="144" t="s">
        <v>85</v>
      </c>
      <c r="AV270" s="12" t="s">
        <v>85</v>
      </c>
      <c r="AW270" s="12" t="s">
        <v>3</v>
      </c>
      <c r="AX270" s="12" t="s">
        <v>81</v>
      </c>
      <c r="AY270" s="144" t="s">
        <v>134</v>
      </c>
    </row>
    <row r="271" spans="2:65" s="1" customFormat="1" ht="33" customHeight="1">
      <c r="B271" s="128"/>
      <c r="C271" s="129" t="s">
        <v>407</v>
      </c>
      <c r="D271" s="129" t="s">
        <v>136</v>
      </c>
      <c r="E271" s="130" t="s">
        <v>408</v>
      </c>
      <c r="F271" s="131" t="s">
        <v>409</v>
      </c>
      <c r="G271" s="132" t="s">
        <v>355</v>
      </c>
      <c r="H271" s="133">
        <v>1</v>
      </c>
      <c r="I271" s="134"/>
      <c r="J271" s="135">
        <f t="shared" ref="J271:J285" si="0">ROUND(I271*H271,2)</f>
        <v>0</v>
      </c>
      <c r="K271" s="131" t="s">
        <v>140</v>
      </c>
      <c r="L271" s="32"/>
      <c r="M271" s="136" t="s">
        <v>1</v>
      </c>
      <c r="N271" s="137" t="s">
        <v>41</v>
      </c>
      <c r="P271" s="138">
        <f t="shared" ref="P271:P285" si="1">O271*H271</f>
        <v>0</v>
      </c>
      <c r="Q271" s="138">
        <v>0</v>
      </c>
      <c r="R271" s="138">
        <f t="shared" ref="R271:R285" si="2">Q271*H271</f>
        <v>0</v>
      </c>
      <c r="S271" s="138">
        <v>0</v>
      </c>
      <c r="T271" s="139">
        <f t="shared" ref="T271:T285" si="3">S271*H271</f>
        <v>0</v>
      </c>
      <c r="AR271" s="140" t="s">
        <v>141</v>
      </c>
      <c r="AT271" s="140" t="s">
        <v>136</v>
      </c>
      <c r="AU271" s="140" t="s">
        <v>85</v>
      </c>
      <c r="AY271" s="17" t="s">
        <v>134</v>
      </c>
      <c r="BE271" s="141">
        <f t="shared" ref="BE271:BE285" si="4">IF(N271="základní",J271,0)</f>
        <v>0</v>
      </c>
      <c r="BF271" s="141">
        <f t="shared" ref="BF271:BF285" si="5">IF(N271="snížená",J271,0)</f>
        <v>0</v>
      </c>
      <c r="BG271" s="141">
        <f t="shared" ref="BG271:BG285" si="6">IF(N271="zákl. přenesená",J271,0)</f>
        <v>0</v>
      </c>
      <c r="BH271" s="141">
        <f t="shared" ref="BH271:BH285" si="7">IF(N271="sníž. přenesená",J271,0)</f>
        <v>0</v>
      </c>
      <c r="BI271" s="141">
        <f t="shared" ref="BI271:BI285" si="8">IF(N271="nulová",J271,0)</f>
        <v>0</v>
      </c>
      <c r="BJ271" s="17" t="s">
        <v>81</v>
      </c>
      <c r="BK271" s="141">
        <f t="shared" ref="BK271:BK285" si="9">ROUND(I271*H271,2)</f>
        <v>0</v>
      </c>
      <c r="BL271" s="17" t="s">
        <v>141</v>
      </c>
      <c r="BM271" s="140" t="s">
        <v>410</v>
      </c>
    </row>
    <row r="272" spans="2:65" s="1" customFormat="1" ht="16.5" customHeight="1">
      <c r="B272" s="128"/>
      <c r="C272" s="170" t="s">
        <v>411</v>
      </c>
      <c r="D272" s="170" t="s">
        <v>308</v>
      </c>
      <c r="E272" s="171" t="s">
        <v>412</v>
      </c>
      <c r="F272" s="172" t="s">
        <v>413</v>
      </c>
      <c r="G272" s="173" t="s">
        <v>355</v>
      </c>
      <c r="H272" s="174">
        <v>1</v>
      </c>
      <c r="I272" s="175"/>
      <c r="J272" s="176">
        <f t="shared" si="0"/>
        <v>0</v>
      </c>
      <c r="K272" s="172" t="s">
        <v>140</v>
      </c>
      <c r="L272" s="177"/>
      <c r="M272" s="178" t="s">
        <v>1</v>
      </c>
      <c r="N272" s="179" t="s">
        <v>41</v>
      </c>
      <c r="P272" s="138">
        <f t="shared" si="1"/>
        <v>0</v>
      </c>
      <c r="Q272" s="138">
        <v>6.9999999999999999E-4</v>
      </c>
      <c r="R272" s="138">
        <f t="shared" si="2"/>
        <v>6.9999999999999999E-4</v>
      </c>
      <c r="S272" s="138">
        <v>0</v>
      </c>
      <c r="T272" s="139">
        <f t="shared" si="3"/>
        <v>0</v>
      </c>
      <c r="AR272" s="140" t="s">
        <v>185</v>
      </c>
      <c r="AT272" s="140" t="s">
        <v>308</v>
      </c>
      <c r="AU272" s="140" t="s">
        <v>85</v>
      </c>
      <c r="AY272" s="17" t="s">
        <v>134</v>
      </c>
      <c r="BE272" s="141">
        <f t="shared" si="4"/>
        <v>0</v>
      </c>
      <c r="BF272" s="141">
        <f t="shared" si="5"/>
        <v>0</v>
      </c>
      <c r="BG272" s="141">
        <f t="shared" si="6"/>
        <v>0</v>
      </c>
      <c r="BH272" s="141">
        <f t="shared" si="7"/>
        <v>0</v>
      </c>
      <c r="BI272" s="141">
        <f t="shared" si="8"/>
        <v>0</v>
      </c>
      <c r="BJ272" s="17" t="s">
        <v>81</v>
      </c>
      <c r="BK272" s="141">
        <f t="shared" si="9"/>
        <v>0</v>
      </c>
      <c r="BL272" s="17" t="s">
        <v>141</v>
      </c>
      <c r="BM272" s="140" t="s">
        <v>414</v>
      </c>
    </row>
    <row r="273" spans="2:65" s="1" customFormat="1" ht="24.2" customHeight="1">
      <c r="B273" s="128"/>
      <c r="C273" s="129" t="s">
        <v>415</v>
      </c>
      <c r="D273" s="129" t="s">
        <v>136</v>
      </c>
      <c r="E273" s="130" t="s">
        <v>416</v>
      </c>
      <c r="F273" s="131" t="s">
        <v>417</v>
      </c>
      <c r="G273" s="132" t="s">
        <v>355</v>
      </c>
      <c r="H273" s="133">
        <v>1</v>
      </c>
      <c r="I273" s="134"/>
      <c r="J273" s="135">
        <f t="shared" si="0"/>
        <v>0</v>
      </c>
      <c r="K273" s="131" t="s">
        <v>1</v>
      </c>
      <c r="L273" s="32"/>
      <c r="M273" s="136" t="s">
        <v>1</v>
      </c>
      <c r="N273" s="137" t="s">
        <v>41</v>
      </c>
      <c r="P273" s="138">
        <f t="shared" si="1"/>
        <v>0</v>
      </c>
      <c r="Q273" s="138">
        <v>8.0000000000000007E-5</v>
      </c>
      <c r="R273" s="138">
        <f t="shared" si="2"/>
        <v>8.0000000000000007E-5</v>
      </c>
      <c r="S273" s="138">
        <v>0</v>
      </c>
      <c r="T273" s="139">
        <f t="shared" si="3"/>
        <v>0</v>
      </c>
      <c r="AR273" s="140" t="s">
        <v>141</v>
      </c>
      <c r="AT273" s="140" t="s">
        <v>136</v>
      </c>
      <c r="AU273" s="140" t="s">
        <v>85</v>
      </c>
      <c r="AY273" s="17" t="s">
        <v>134</v>
      </c>
      <c r="BE273" s="141">
        <f t="shared" si="4"/>
        <v>0</v>
      </c>
      <c r="BF273" s="141">
        <f t="shared" si="5"/>
        <v>0</v>
      </c>
      <c r="BG273" s="141">
        <f t="shared" si="6"/>
        <v>0</v>
      </c>
      <c r="BH273" s="141">
        <f t="shared" si="7"/>
        <v>0</v>
      </c>
      <c r="BI273" s="141">
        <f t="shared" si="8"/>
        <v>0</v>
      </c>
      <c r="BJ273" s="17" t="s">
        <v>81</v>
      </c>
      <c r="BK273" s="141">
        <f t="shared" si="9"/>
        <v>0</v>
      </c>
      <c r="BL273" s="17" t="s">
        <v>141</v>
      </c>
      <c r="BM273" s="140" t="s">
        <v>418</v>
      </c>
    </row>
    <row r="274" spans="2:65" s="1" customFormat="1" ht="16.5" customHeight="1">
      <c r="B274" s="128"/>
      <c r="C274" s="170" t="s">
        <v>419</v>
      </c>
      <c r="D274" s="170" t="s">
        <v>308</v>
      </c>
      <c r="E274" s="171" t="s">
        <v>420</v>
      </c>
      <c r="F274" s="172" t="s">
        <v>421</v>
      </c>
      <c r="G274" s="173" t="s">
        <v>355</v>
      </c>
      <c r="H274" s="174">
        <v>1</v>
      </c>
      <c r="I274" s="175"/>
      <c r="J274" s="176">
        <f t="shared" si="0"/>
        <v>0</v>
      </c>
      <c r="K274" s="172" t="s">
        <v>1</v>
      </c>
      <c r="L274" s="177"/>
      <c r="M274" s="178" t="s">
        <v>1</v>
      </c>
      <c r="N274" s="179" t="s">
        <v>41</v>
      </c>
      <c r="P274" s="138">
        <f t="shared" si="1"/>
        <v>0</v>
      </c>
      <c r="Q274" s="138">
        <v>8.9999999999999998E-4</v>
      </c>
      <c r="R274" s="138">
        <f t="shared" si="2"/>
        <v>8.9999999999999998E-4</v>
      </c>
      <c r="S274" s="138">
        <v>0</v>
      </c>
      <c r="T274" s="139">
        <f t="shared" si="3"/>
        <v>0</v>
      </c>
      <c r="AR274" s="140" t="s">
        <v>185</v>
      </c>
      <c r="AT274" s="140" t="s">
        <v>308</v>
      </c>
      <c r="AU274" s="140" t="s">
        <v>85</v>
      </c>
      <c r="AY274" s="17" t="s">
        <v>134</v>
      </c>
      <c r="BE274" s="141">
        <f t="shared" si="4"/>
        <v>0</v>
      </c>
      <c r="BF274" s="141">
        <f t="shared" si="5"/>
        <v>0</v>
      </c>
      <c r="BG274" s="141">
        <f t="shared" si="6"/>
        <v>0</v>
      </c>
      <c r="BH274" s="141">
        <f t="shared" si="7"/>
        <v>0</v>
      </c>
      <c r="BI274" s="141">
        <f t="shared" si="8"/>
        <v>0</v>
      </c>
      <c r="BJ274" s="17" t="s">
        <v>81</v>
      </c>
      <c r="BK274" s="141">
        <f t="shared" si="9"/>
        <v>0</v>
      </c>
      <c r="BL274" s="17" t="s">
        <v>141</v>
      </c>
      <c r="BM274" s="140" t="s">
        <v>422</v>
      </c>
    </row>
    <row r="275" spans="2:65" s="1" customFormat="1" ht="33" customHeight="1">
      <c r="B275" s="128"/>
      <c r="C275" s="129" t="s">
        <v>423</v>
      </c>
      <c r="D275" s="129" t="s">
        <v>136</v>
      </c>
      <c r="E275" s="130" t="s">
        <v>424</v>
      </c>
      <c r="F275" s="131" t="s">
        <v>425</v>
      </c>
      <c r="G275" s="132" t="s">
        <v>355</v>
      </c>
      <c r="H275" s="133">
        <v>1</v>
      </c>
      <c r="I275" s="134"/>
      <c r="J275" s="135">
        <f t="shared" si="0"/>
        <v>0</v>
      </c>
      <c r="K275" s="131" t="s">
        <v>140</v>
      </c>
      <c r="L275" s="32"/>
      <c r="M275" s="136" t="s">
        <v>1</v>
      </c>
      <c r="N275" s="137" t="s">
        <v>41</v>
      </c>
      <c r="P275" s="138">
        <f t="shared" si="1"/>
        <v>0</v>
      </c>
      <c r="Q275" s="138">
        <v>0</v>
      </c>
      <c r="R275" s="138">
        <f t="shared" si="2"/>
        <v>0</v>
      </c>
      <c r="S275" s="138">
        <v>0</v>
      </c>
      <c r="T275" s="139">
        <f t="shared" si="3"/>
        <v>0</v>
      </c>
      <c r="AR275" s="140" t="s">
        <v>141</v>
      </c>
      <c r="AT275" s="140" t="s">
        <v>136</v>
      </c>
      <c r="AU275" s="140" t="s">
        <v>85</v>
      </c>
      <c r="AY275" s="17" t="s">
        <v>134</v>
      </c>
      <c r="BE275" s="141">
        <f t="shared" si="4"/>
        <v>0</v>
      </c>
      <c r="BF275" s="141">
        <f t="shared" si="5"/>
        <v>0</v>
      </c>
      <c r="BG275" s="141">
        <f t="shared" si="6"/>
        <v>0</v>
      </c>
      <c r="BH275" s="141">
        <f t="shared" si="7"/>
        <v>0</v>
      </c>
      <c r="BI275" s="141">
        <f t="shared" si="8"/>
        <v>0</v>
      </c>
      <c r="BJ275" s="17" t="s">
        <v>81</v>
      </c>
      <c r="BK275" s="141">
        <f t="shared" si="9"/>
        <v>0</v>
      </c>
      <c r="BL275" s="17" t="s">
        <v>141</v>
      </c>
      <c r="BM275" s="140" t="s">
        <v>426</v>
      </c>
    </row>
    <row r="276" spans="2:65" s="1" customFormat="1" ht="16.5" customHeight="1">
      <c r="B276" s="128"/>
      <c r="C276" s="170" t="s">
        <v>427</v>
      </c>
      <c r="D276" s="170" t="s">
        <v>308</v>
      </c>
      <c r="E276" s="171" t="s">
        <v>428</v>
      </c>
      <c r="F276" s="172" t="s">
        <v>429</v>
      </c>
      <c r="G276" s="173" t="s">
        <v>355</v>
      </c>
      <c r="H276" s="174">
        <v>1</v>
      </c>
      <c r="I276" s="175"/>
      <c r="J276" s="176">
        <f t="shared" si="0"/>
        <v>0</v>
      </c>
      <c r="K276" s="172" t="s">
        <v>140</v>
      </c>
      <c r="L276" s="177"/>
      <c r="M276" s="178" t="s">
        <v>1</v>
      </c>
      <c r="N276" s="179" t="s">
        <v>41</v>
      </c>
      <c r="P276" s="138">
        <f t="shared" si="1"/>
        <v>0</v>
      </c>
      <c r="Q276" s="138">
        <v>1.6999999999999999E-3</v>
      </c>
      <c r="R276" s="138">
        <f t="shared" si="2"/>
        <v>1.6999999999999999E-3</v>
      </c>
      <c r="S276" s="138">
        <v>0</v>
      </c>
      <c r="T276" s="139">
        <f t="shared" si="3"/>
        <v>0</v>
      </c>
      <c r="AR276" s="140" t="s">
        <v>185</v>
      </c>
      <c r="AT276" s="140" t="s">
        <v>308</v>
      </c>
      <c r="AU276" s="140" t="s">
        <v>85</v>
      </c>
      <c r="AY276" s="17" t="s">
        <v>134</v>
      </c>
      <c r="BE276" s="141">
        <f t="shared" si="4"/>
        <v>0</v>
      </c>
      <c r="BF276" s="141">
        <f t="shared" si="5"/>
        <v>0</v>
      </c>
      <c r="BG276" s="141">
        <f t="shared" si="6"/>
        <v>0</v>
      </c>
      <c r="BH276" s="141">
        <f t="shared" si="7"/>
        <v>0</v>
      </c>
      <c r="BI276" s="141">
        <f t="shared" si="8"/>
        <v>0</v>
      </c>
      <c r="BJ276" s="17" t="s">
        <v>81</v>
      </c>
      <c r="BK276" s="141">
        <f t="shared" si="9"/>
        <v>0</v>
      </c>
      <c r="BL276" s="17" t="s">
        <v>141</v>
      </c>
      <c r="BM276" s="140" t="s">
        <v>430</v>
      </c>
    </row>
    <row r="277" spans="2:65" s="1" customFormat="1" ht="24.2" customHeight="1">
      <c r="B277" s="128"/>
      <c r="C277" s="129" t="s">
        <v>431</v>
      </c>
      <c r="D277" s="129" t="s">
        <v>136</v>
      </c>
      <c r="E277" s="130" t="s">
        <v>432</v>
      </c>
      <c r="F277" s="131" t="s">
        <v>433</v>
      </c>
      <c r="G277" s="132" t="s">
        <v>355</v>
      </c>
      <c r="H277" s="133">
        <v>1</v>
      </c>
      <c r="I277" s="134"/>
      <c r="J277" s="135">
        <f t="shared" si="0"/>
        <v>0</v>
      </c>
      <c r="K277" s="131" t="s">
        <v>1</v>
      </c>
      <c r="L277" s="32"/>
      <c r="M277" s="136" t="s">
        <v>1</v>
      </c>
      <c r="N277" s="137" t="s">
        <v>41</v>
      </c>
      <c r="P277" s="138">
        <f t="shared" si="1"/>
        <v>0</v>
      </c>
      <c r="Q277" s="138">
        <v>1E-4</v>
      </c>
      <c r="R277" s="138">
        <f t="shared" si="2"/>
        <v>1E-4</v>
      </c>
      <c r="S277" s="138">
        <v>0</v>
      </c>
      <c r="T277" s="139">
        <f t="shared" si="3"/>
        <v>0</v>
      </c>
      <c r="AR277" s="140" t="s">
        <v>141</v>
      </c>
      <c r="AT277" s="140" t="s">
        <v>136</v>
      </c>
      <c r="AU277" s="140" t="s">
        <v>85</v>
      </c>
      <c r="AY277" s="17" t="s">
        <v>134</v>
      </c>
      <c r="BE277" s="141">
        <f t="shared" si="4"/>
        <v>0</v>
      </c>
      <c r="BF277" s="141">
        <f t="shared" si="5"/>
        <v>0</v>
      </c>
      <c r="BG277" s="141">
        <f t="shared" si="6"/>
        <v>0</v>
      </c>
      <c r="BH277" s="141">
        <f t="shared" si="7"/>
        <v>0</v>
      </c>
      <c r="BI277" s="141">
        <f t="shared" si="8"/>
        <v>0</v>
      </c>
      <c r="BJ277" s="17" t="s">
        <v>81</v>
      </c>
      <c r="BK277" s="141">
        <f t="shared" si="9"/>
        <v>0</v>
      </c>
      <c r="BL277" s="17" t="s">
        <v>141</v>
      </c>
      <c r="BM277" s="140" t="s">
        <v>434</v>
      </c>
    </row>
    <row r="278" spans="2:65" s="1" customFormat="1" ht="16.5" customHeight="1">
      <c r="B278" s="128"/>
      <c r="C278" s="170" t="s">
        <v>435</v>
      </c>
      <c r="D278" s="170" t="s">
        <v>308</v>
      </c>
      <c r="E278" s="171" t="s">
        <v>436</v>
      </c>
      <c r="F278" s="172" t="s">
        <v>437</v>
      </c>
      <c r="G278" s="173" t="s">
        <v>355</v>
      </c>
      <c r="H278" s="174">
        <v>1</v>
      </c>
      <c r="I278" s="175"/>
      <c r="J278" s="176">
        <f t="shared" si="0"/>
        <v>0</v>
      </c>
      <c r="K278" s="172" t="s">
        <v>1</v>
      </c>
      <c r="L278" s="177"/>
      <c r="M278" s="178" t="s">
        <v>1</v>
      </c>
      <c r="N278" s="179" t="s">
        <v>41</v>
      </c>
      <c r="P278" s="138">
        <f t="shared" si="1"/>
        <v>0</v>
      </c>
      <c r="Q278" s="138">
        <v>1.2999999999999999E-3</v>
      </c>
      <c r="R278" s="138">
        <f t="shared" si="2"/>
        <v>1.2999999999999999E-3</v>
      </c>
      <c r="S278" s="138">
        <v>0</v>
      </c>
      <c r="T278" s="139">
        <f t="shared" si="3"/>
        <v>0</v>
      </c>
      <c r="AR278" s="140" t="s">
        <v>185</v>
      </c>
      <c r="AT278" s="140" t="s">
        <v>308</v>
      </c>
      <c r="AU278" s="140" t="s">
        <v>85</v>
      </c>
      <c r="AY278" s="17" t="s">
        <v>134</v>
      </c>
      <c r="BE278" s="141">
        <f t="shared" si="4"/>
        <v>0</v>
      </c>
      <c r="BF278" s="141">
        <f t="shared" si="5"/>
        <v>0</v>
      </c>
      <c r="BG278" s="141">
        <f t="shared" si="6"/>
        <v>0</v>
      </c>
      <c r="BH278" s="141">
        <f t="shared" si="7"/>
        <v>0</v>
      </c>
      <c r="BI278" s="141">
        <f t="shared" si="8"/>
        <v>0</v>
      </c>
      <c r="BJ278" s="17" t="s">
        <v>81</v>
      </c>
      <c r="BK278" s="141">
        <f t="shared" si="9"/>
        <v>0</v>
      </c>
      <c r="BL278" s="17" t="s">
        <v>141</v>
      </c>
      <c r="BM278" s="140" t="s">
        <v>438</v>
      </c>
    </row>
    <row r="279" spans="2:65" s="1" customFormat="1" ht="33" customHeight="1">
      <c r="B279" s="128"/>
      <c r="C279" s="129" t="s">
        <v>439</v>
      </c>
      <c r="D279" s="129" t="s">
        <v>136</v>
      </c>
      <c r="E279" s="130" t="s">
        <v>440</v>
      </c>
      <c r="F279" s="131" t="s">
        <v>441</v>
      </c>
      <c r="G279" s="132" t="s">
        <v>355</v>
      </c>
      <c r="H279" s="133">
        <v>2</v>
      </c>
      <c r="I279" s="134"/>
      <c r="J279" s="135">
        <f t="shared" si="0"/>
        <v>0</v>
      </c>
      <c r="K279" s="131" t="s">
        <v>140</v>
      </c>
      <c r="L279" s="32"/>
      <c r="M279" s="136" t="s">
        <v>1</v>
      </c>
      <c r="N279" s="137" t="s">
        <v>41</v>
      </c>
      <c r="P279" s="138">
        <f t="shared" si="1"/>
        <v>0</v>
      </c>
      <c r="Q279" s="138">
        <v>0</v>
      </c>
      <c r="R279" s="138">
        <f t="shared" si="2"/>
        <v>0</v>
      </c>
      <c r="S279" s="138">
        <v>0</v>
      </c>
      <c r="T279" s="139">
        <f t="shared" si="3"/>
        <v>0</v>
      </c>
      <c r="AR279" s="140" t="s">
        <v>141</v>
      </c>
      <c r="AT279" s="140" t="s">
        <v>136</v>
      </c>
      <c r="AU279" s="140" t="s">
        <v>85</v>
      </c>
      <c r="AY279" s="17" t="s">
        <v>134</v>
      </c>
      <c r="BE279" s="141">
        <f t="shared" si="4"/>
        <v>0</v>
      </c>
      <c r="BF279" s="141">
        <f t="shared" si="5"/>
        <v>0</v>
      </c>
      <c r="BG279" s="141">
        <f t="shared" si="6"/>
        <v>0</v>
      </c>
      <c r="BH279" s="141">
        <f t="shared" si="7"/>
        <v>0</v>
      </c>
      <c r="BI279" s="141">
        <f t="shared" si="8"/>
        <v>0</v>
      </c>
      <c r="BJ279" s="17" t="s">
        <v>81</v>
      </c>
      <c r="BK279" s="141">
        <f t="shared" si="9"/>
        <v>0</v>
      </c>
      <c r="BL279" s="17" t="s">
        <v>141</v>
      </c>
      <c r="BM279" s="140" t="s">
        <v>442</v>
      </c>
    </row>
    <row r="280" spans="2:65" s="1" customFormat="1" ht="16.5" customHeight="1">
      <c r="B280" s="128"/>
      <c r="C280" s="170" t="s">
        <v>443</v>
      </c>
      <c r="D280" s="170" t="s">
        <v>308</v>
      </c>
      <c r="E280" s="171" t="s">
        <v>444</v>
      </c>
      <c r="F280" s="172" t="s">
        <v>445</v>
      </c>
      <c r="G280" s="173" t="s">
        <v>355</v>
      </c>
      <c r="H280" s="174">
        <v>2</v>
      </c>
      <c r="I280" s="175"/>
      <c r="J280" s="176">
        <f t="shared" si="0"/>
        <v>0</v>
      </c>
      <c r="K280" s="172" t="s">
        <v>140</v>
      </c>
      <c r="L280" s="177"/>
      <c r="M280" s="178" t="s">
        <v>1</v>
      </c>
      <c r="N280" s="179" t="s">
        <v>41</v>
      </c>
      <c r="P280" s="138">
        <f t="shared" si="1"/>
        <v>0</v>
      </c>
      <c r="Q280" s="138">
        <v>3.0000000000000001E-3</v>
      </c>
      <c r="R280" s="138">
        <f t="shared" si="2"/>
        <v>6.0000000000000001E-3</v>
      </c>
      <c r="S280" s="138">
        <v>0</v>
      </c>
      <c r="T280" s="139">
        <f t="shared" si="3"/>
        <v>0</v>
      </c>
      <c r="AR280" s="140" t="s">
        <v>185</v>
      </c>
      <c r="AT280" s="140" t="s">
        <v>308</v>
      </c>
      <c r="AU280" s="140" t="s">
        <v>85</v>
      </c>
      <c r="AY280" s="17" t="s">
        <v>134</v>
      </c>
      <c r="BE280" s="141">
        <f t="shared" si="4"/>
        <v>0</v>
      </c>
      <c r="BF280" s="141">
        <f t="shared" si="5"/>
        <v>0</v>
      </c>
      <c r="BG280" s="141">
        <f t="shared" si="6"/>
        <v>0</v>
      </c>
      <c r="BH280" s="141">
        <f t="shared" si="7"/>
        <v>0</v>
      </c>
      <c r="BI280" s="141">
        <f t="shared" si="8"/>
        <v>0</v>
      </c>
      <c r="BJ280" s="17" t="s">
        <v>81</v>
      </c>
      <c r="BK280" s="141">
        <f t="shared" si="9"/>
        <v>0</v>
      </c>
      <c r="BL280" s="17" t="s">
        <v>141</v>
      </c>
      <c r="BM280" s="140" t="s">
        <v>446</v>
      </c>
    </row>
    <row r="281" spans="2:65" s="1" customFormat="1" ht="24.2" customHeight="1">
      <c r="B281" s="128"/>
      <c r="C281" s="129" t="s">
        <v>447</v>
      </c>
      <c r="D281" s="129" t="s">
        <v>136</v>
      </c>
      <c r="E281" s="130" t="s">
        <v>448</v>
      </c>
      <c r="F281" s="131" t="s">
        <v>449</v>
      </c>
      <c r="G281" s="132" t="s">
        <v>355</v>
      </c>
      <c r="H281" s="133">
        <v>2</v>
      </c>
      <c r="I281" s="134"/>
      <c r="J281" s="135">
        <f t="shared" si="0"/>
        <v>0</v>
      </c>
      <c r="K281" s="131" t="s">
        <v>1</v>
      </c>
      <c r="L281" s="32"/>
      <c r="M281" s="136" t="s">
        <v>1</v>
      </c>
      <c r="N281" s="137" t="s">
        <v>41</v>
      </c>
      <c r="P281" s="138">
        <f t="shared" si="1"/>
        <v>0</v>
      </c>
      <c r="Q281" s="138">
        <v>1E-4</v>
      </c>
      <c r="R281" s="138">
        <f t="shared" si="2"/>
        <v>2.0000000000000001E-4</v>
      </c>
      <c r="S281" s="138">
        <v>0</v>
      </c>
      <c r="T281" s="139">
        <f t="shared" si="3"/>
        <v>0</v>
      </c>
      <c r="AR281" s="140" t="s">
        <v>141</v>
      </c>
      <c r="AT281" s="140" t="s">
        <v>136</v>
      </c>
      <c r="AU281" s="140" t="s">
        <v>85</v>
      </c>
      <c r="AY281" s="17" t="s">
        <v>134</v>
      </c>
      <c r="BE281" s="141">
        <f t="shared" si="4"/>
        <v>0</v>
      </c>
      <c r="BF281" s="141">
        <f t="shared" si="5"/>
        <v>0</v>
      </c>
      <c r="BG281" s="141">
        <f t="shared" si="6"/>
        <v>0</v>
      </c>
      <c r="BH281" s="141">
        <f t="shared" si="7"/>
        <v>0</v>
      </c>
      <c r="BI281" s="141">
        <f t="shared" si="8"/>
        <v>0</v>
      </c>
      <c r="BJ281" s="17" t="s">
        <v>81</v>
      </c>
      <c r="BK281" s="141">
        <f t="shared" si="9"/>
        <v>0</v>
      </c>
      <c r="BL281" s="17" t="s">
        <v>141</v>
      </c>
      <c r="BM281" s="140" t="s">
        <v>450</v>
      </c>
    </row>
    <row r="282" spans="2:65" s="1" customFormat="1" ht="16.5" customHeight="1">
      <c r="B282" s="128"/>
      <c r="C282" s="170" t="s">
        <v>451</v>
      </c>
      <c r="D282" s="170" t="s">
        <v>308</v>
      </c>
      <c r="E282" s="171" t="s">
        <v>452</v>
      </c>
      <c r="F282" s="172" t="s">
        <v>453</v>
      </c>
      <c r="G282" s="173" t="s">
        <v>355</v>
      </c>
      <c r="H282" s="174">
        <v>2</v>
      </c>
      <c r="I282" s="175"/>
      <c r="J282" s="176">
        <f t="shared" si="0"/>
        <v>0</v>
      </c>
      <c r="K282" s="172" t="s">
        <v>1</v>
      </c>
      <c r="L282" s="177"/>
      <c r="M282" s="178" t="s">
        <v>1</v>
      </c>
      <c r="N282" s="179" t="s">
        <v>41</v>
      </c>
      <c r="P282" s="138">
        <f t="shared" si="1"/>
        <v>0</v>
      </c>
      <c r="Q282" s="138">
        <v>1.8E-3</v>
      </c>
      <c r="R282" s="138">
        <f t="shared" si="2"/>
        <v>3.5999999999999999E-3</v>
      </c>
      <c r="S282" s="138">
        <v>0</v>
      </c>
      <c r="T282" s="139">
        <f t="shared" si="3"/>
        <v>0</v>
      </c>
      <c r="AR282" s="140" t="s">
        <v>185</v>
      </c>
      <c r="AT282" s="140" t="s">
        <v>308</v>
      </c>
      <c r="AU282" s="140" t="s">
        <v>85</v>
      </c>
      <c r="AY282" s="17" t="s">
        <v>134</v>
      </c>
      <c r="BE282" s="141">
        <f t="shared" si="4"/>
        <v>0</v>
      </c>
      <c r="BF282" s="141">
        <f t="shared" si="5"/>
        <v>0</v>
      </c>
      <c r="BG282" s="141">
        <f t="shared" si="6"/>
        <v>0</v>
      </c>
      <c r="BH282" s="141">
        <f t="shared" si="7"/>
        <v>0</v>
      </c>
      <c r="BI282" s="141">
        <f t="shared" si="8"/>
        <v>0</v>
      </c>
      <c r="BJ282" s="17" t="s">
        <v>81</v>
      </c>
      <c r="BK282" s="141">
        <f t="shared" si="9"/>
        <v>0</v>
      </c>
      <c r="BL282" s="17" t="s">
        <v>141</v>
      </c>
      <c r="BM282" s="140" t="s">
        <v>454</v>
      </c>
    </row>
    <row r="283" spans="2:65" s="1" customFormat="1" ht="24.2" customHeight="1">
      <c r="B283" s="128"/>
      <c r="C283" s="129" t="s">
        <v>455</v>
      </c>
      <c r="D283" s="129" t="s">
        <v>136</v>
      </c>
      <c r="E283" s="130" t="s">
        <v>456</v>
      </c>
      <c r="F283" s="131" t="s">
        <v>457</v>
      </c>
      <c r="G283" s="132" t="s">
        <v>355</v>
      </c>
      <c r="H283" s="133">
        <v>3</v>
      </c>
      <c r="I283" s="134"/>
      <c r="J283" s="135">
        <f t="shared" si="0"/>
        <v>0</v>
      </c>
      <c r="K283" s="131" t="s">
        <v>1</v>
      </c>
      <c r="L283" s="32"/>
      <c r="M283" s="136" t="s">
        <v>1</v>
      </c>
      <c r="N283" s="137" t="s">
        <v>41</v>
      </c>
      <c r="P283" s="138">
        <f t="shared" si="1"/>
        <v>0</v>
      </c>
      <c r="Q283" s="138">
        <v>1E-4</v>
      </c>
      <c r="R283" s="138">
        <f t="shared" si="2"/>
        <v>3.0000000000000003E-4</v>
      </c>
      <c r="S283" s="138">
        <v>0</v>
      </c>
      <c r="T283" s="139">
        <f t="shared" si="3"/>
        <v>0</v>
      </c>
      <c r="AR283" s="140" t="s">
        <v>141</v>
      </c>
      <c r="AT283" s="140" t="s">
        <v>136</v>
      </c>
      <c r="AU283" s="140" t="s">
        <v>85</v>
      </c>
      <c r="AY283" s="17" t="s">
        <v>134</v>
      </c>
      <c r="BE283" s="141">
        <f t="shared" si="4"/>
        <v>0</v>
      </c>
      <c r="BF283" s="141">
        <f t="shared" si="5"/>
        <v>0</v>
      </c>
      <c r="BG283" s="141">
        <f t="shared" si="6"/>
        <v>0</v>
      </c>
      <c r="BH283" s="141">
        <f t="shared" si="7"/>
        <v>0</v>
      </c>
      <c r="BI283" s="141">
        <f t="shared" si="8"/>
        <v>0</v>
      </c>
      <c r="BJ283" s="17" t="s">
        <v>81</v>
      </c>
      <c r="BK283" s="141">
        <f t="shared" si="9"/>
        <v>0</v>
      </c>
      <c r="BL283" s="17" t="s">
        <v>141</v>
      </c>
      <c r="BM283" s="140" t="s">
        <v>458</v>
      </c>
    </row>
    <row r="284" spans="2:65" s="1" customFormat="1" ht="16.5" customHeight="1">
      <c r="B284" s="128"/>
      <c r="C284" s="170" t="s">
        <v>459</v>
      </c>
      <c r="D284" s="170" t="s">
        <v>308</v>
      </c>
      <c r="E284" s="171" t="s">
        <v>460</v>
      </c>
      <c r="F284" s="172" t="s">
        <v>461</v>
      </c>
      <c r="G284" s="173" t="s">
        <v>355</v>
      </c>
      <c r="H284" s="174">
        <v>3</v>
      </c>
      <c r="I284" s="175"/>
      <c r="J284" s="176">
        <f t="shared" si="0"/>
        <v>0</v>
      </c>
      <c r="K284" s="172" t="s">
        <v>1</v>
      </c>
      <c r="L284" s="177"/>
      <c r="M284" s="178" t="s">
        <v>1</v>
      </c>
      <c r="N284" s="179" t="s">
        <v>41</v>
      </c>
      <c r="P284" s="138">
        <f t="shared" si="1"/>
        <v>0</v>
      </c>
      <c r="Q284" s="138">
        <v>2.3999999999999998E-3</v>
      </c>
      <c r="R284" s="138">
        <f t="shared" si="2"/>
        <v>7.1999999999999998E-3</v>
      </c>
      <c r="S284" s="138">
        <v>0</v>
      </c>
      <c r="T284" s="139">
        <f t="shared" si="3"/>
        <v>0</v>
      </c>
      <c r="AR284" s="140" t="s">
        <v>185</v>
      </c>
      <c r="AT284" s="140" t="s">
        <v>308</v>
      </c>
      <c r="AU284" s="140" t="s">
        <v>85</v>
      </c>
      <c r="AY284" s="17" t="s">
        <v>134</v>
      </c>
      <c r="BE284" s="141">
        <f t="shared" si="4"/>
        <v>0</v>
      </c>
      <c r="BF284" s="141">
        <f t="shared" si="5"/>
        <v>0</v>
      </c>
      <c r="BG284" s="141">
        <f t="shared" si="6"/>
        <v>0</v>
      </c>
      <c r="BH284" s="141">
        <f t="shared" si="7"/>
        <v>0</v>
      </c>
      <c r="BI284" s="141">
        <f t="shared" si="8"/>
        <v>0</v>
      </c>
      <c r="BJ284" s="17" t="s">
        <v>81</v>
      </c>
      <c r="BK284" s="141">
        <f t="shared" si="9"/>
        <v>0</v>
      </c>
      <c r="BL284" s="17" t="s">
        <v>141</v>
      </c>
      <c r="BM284" s="140" t="s">
        <v>462</v>
      </c>
    </row>
    <row r="285" spans="2:65" s="1" customFormat="1" ht="24.2" customHeight="1">
      <c r="B285" s="128"/>
      <c r="C285" s="129" t="s">
        <v>463</v>
      </c>
      <c r="D285" s="129" t="s">
        <v>136</v>
      </c>
      <c r="E285" s="130" t="s">
        <v>464</v>
      </c>
      <c r="F285" s="131" t="s">
        <v>465</v>
      </c>
      <c r="G285" s="132" t="s">
        <v>167</v>
      </c>
      <c r="H285" s="133">
        <v>1.425</v>
      </c>
      <c r="I285" s="134"/>
      <c r="J285" s="135">
        <f t="shared" si="0"/>
        <v>0</v>
      </c>
      <c r="K285" s="131" t="s">
        <v>140</v>
      </c>
      <c r="L285" s="32"/>
      <c r="M285" s="136" t="s">
        <v>1</v>
      </c>
      <c r="N285" s="137" t="s">
        <v>41</v>
      </c>
      <c r="P285" s="138">
        <f t="shared" si="1"/>
        <v>0</v>
      </c>
      <c r="Q285" s="138">
        <v>0</v>
      </c>
      <c r="R285" s="138">
        <f t="shared" si="2"/>
        <v>0</v>
      </c>
      <c r="S285" s="138">
        <v>1.92</v>
      </c>
      <c r="T285" s="139">
        <f t="shared" si="3"/>
        <v>2.7359999999999998</v>
      </c>
      <c r="AR285" s="140" t="s">
        <v>141</v>
      </c>
      <c r="AT285" s="140" t="s">
        <v>136</v>
      </c>
      <c r="AU285" s="140" t="s">
        <v>85</v>
      </c>
      <c r="AY285" s="17" t="s">
        <v>134</v>
      </c>
      <c r="BE285" s="141">
        <f t="shared" si="4"/>
        <v>0</v>
      </c>
      <c r="BF285" s="141">
        <f t="shared" si="5"/>
        <v>0</v>
      </c>
      <c r="BG285" s="141">
        <f t="shared" si="6"/>
        <v>0</v>
      </c>
      <c r="BH285" s="141">
        <f t="shared" si="7"/>
        <v>0</v>
      </c>
      <c r="BI285" s="141">
        <f t="shared" si="8"/>
        <v>0</v>
      </c>
      <c r="BJ285" s="17" t="s">
        <v>81</v>
      </c>
      <c r="BK285" s="141">
        <f t="shared" si="9"/>
        <v>0</v>
      </c>
      <c r="BL285" s="17" t="s">
        <v>141</v>
      </c>
      <c r="BM285" s="140" t="s">
        <v>466</v>
      </c>
    </row>
    <row r="286" spans="2:65" s="14" customFormat="1" ht="11.25">
      <c r="B286" s="157"/>
      <c r="D286" s="143" t="s">
        <v>143</v>
      </c>
      <c r="E286" s="158" t="s">
        <v>1</v>
      </c>
      <c r="F286" s="159" t="s">
        <v>467</v>
      </c>
      <c r="H286" s="158" t="s">
        <v>1</v>
      </c>
      <c r="I286" s="160"/>
      <c r="L286" s="157"/>
      <c r="M286" s="161"/>
      <c r="T286" s="162"/>
      <c r="AT286" s="158" t="s">
        <v>143</v>
      </c>
      <c r="AU286" s="158" t="s">
        <v>85</v>
      </c>
      <c r="AV286" s="14" t="s">
        <v>81</v>
      </c>
      <c r="AW286" s="14" t="s">
        <v>32</v>
      </c>
      <c r="AX286" s="14" t="s">
        <v>76</v>
      </c>
      <c r="AY286" s="158" t="s">
        <v>134</v>
      </c>
    </row>
    <row r="287" spans="2:65" s="12" customFormat="1" ht="11.25">
      <c r="B287" s="142"/>
      <c r="D287" s="143" t="s">
        <v>143</v>
      </c>
      <c r="E287" s="144" t="s">
        <v>1</v>
      </c>
      <c r="F287" s="145" t="s">
        <v>468</v>
      </c>
      <c r="H287" s="146">
        <v>1.425</v>
      </c>
      <c r="I287" s="147"/>
      <c r="L287" s="142"/>
      <c r="M287" s="148"/>
      <c r="T287" s="149"/>
      <c r="AT287" s="144" t="s">
        <v>143</v>
      </c>
      <c r="AU287" s="144" t="s">
        <v>85</v>
      </c>
      <c r="AV287" s="12" t="s">
        <v>85</v>
      </c>
      <c r="AW287" s="12" t="s">
        <v>32</v>
      </c>
      <c r="AX287" s="12" t="s">
        <v>81</v>
      </c>
      <c r="AY287" s="144" t="s">
        <v>134</v>
      </c>
    </row>
    <row r="288" spans="2:65" s="1" customFormat="1" ht="21.75" customHeight="1">
      <c r="B288" s="128"/>
      <c r="C288" s="129" t="s">
        <v>469</v>
      </c>
      <c r="D288" s="129" t="s">
        <v>136</v>
      </c>
      <c r="E288" s="130" t="s">
        <v>470</v>
      </c>
      <c r="F288" s="131" t="s">
        <v>471</v>
      </c>
      <c r="G288" s="132" t="s">
        <v>139</v>
      </c>
      <c r="H288" s="133">
        <v>1</v>
      </c>
      <c r="I288" s="134"/>
      <c r="J288" s="135">
        <f>ROUND(I288*H288,2)</f>
        <v>0</v>
      </c>
      <c r="K288" s="131" t="s">
        <v>140</v>
      </c>
      <c r="L288" s="32"/>
      <c r="M288" s="136" t="s">
        <v>1</v>
      </c>
      <c r="N288" s="137" t="s">
        <v>41</v>
      </c>
      <c r="P288" s="138">
        <f>O288*H288</f>
        <v>0</v>
      </c>
      <c r="Q288" s="138">
        <v>0</v>
      </c>
      <c r="R288" s="138">
        <f>Q288*H288</f>
        <v>0</v>
      </c>
      <c r="S288" s="138">
        <v>0</v>
      </c>
      <c r="T288" s="139">
        <f>S288*H288</f>
        <v>0</v>
      </c>
      <c r="AR288" s="140" t="s">
        <v>141</v>
      </c>
      <c r="AT288" s="140" t="s">
        <v>136</v>
      </c>
      <c r="AU288" s="140" t="s">
        <v>85</v>
      </c>
      <c r="AY288" s="17" t="s">
        <v>134</v>
      </c>
      <c r="BE288" s="141">
        <f>IF(N288="základní",J288,0)</f>
        <v>0</v>
      </c>
      <c r="BF288" s="141">
        <f>IF(N288="snížená",J288,0)</f>
        <v>0</v>
      </c>
      <c r="BG288" s="141">
        <f>IF(N288="zákl. přenesená",J288,0)</f>
        <v>0</v>
      </c>
      <c r="BH288" s="141">
        <f>IF(N288="sníž. přenesená",J288,0)</f>
        <v>0</v>
      </c>
      <c r="BI288" s="141">
        <f>IF(N288="nulová",J288,0)</f>
        <v>0</v>
      </c>
      <c r="BJ288" s="17" t="s">
        <v>81</v>
      </c>
      <c r="BK288" s="141">
        <f>ROUND(I288*H288,2)</f>
        <v>0</v>
      </c>
      <c r="BL288" s="17" t="s">
        <v>141</v>
      </c>
      <c r="BM288" s="140" t="s">
        <v>472</v>
      </c>
    </row>
    <row r="289" spans="2:65" s="1" customFormat="1" ht="24.2" customHeight="1">
      <c r="B289" s="128"/>
      <c r="C289" s="129" t="s">
        <v>473</v>
      </c>
      <c r="D289" s="129" t="s">
        <v>136</v>
      </c>
      <c r="E289" s="130" t="s">
        <v>474</v>
      </c>
      <c r="F289" s="131" t="s">
        <v>475</v>
      </c>
      <c r="G289" s="132" t="s">
        <v>139</v>
      </c>
      <c r="H289" s="133">
        <v>1</v>
      </c>
      <c r="I289" s="134"/>
      <c r="J289" s="135">
        <f>ROUND(I289*H289,2)</f>
        <v>0</v>
      </c>
      <c r="K289" s="131" t="s">
        <v>140</v>
      </c>
      <c r="L289" s="32"/>
      <c r="M289" s="136" t="s">
        <v>1</v>
      </c>
      <c r="N289" s="137" t="s">
        <v>41</v>
      </c>
      <c r="P289" s="138">
        <f>O289*H289</f>
        <v>0</v>
      </c>
      <c r="Q289" s="138">
        <v>0</v>
      </c>
      <c r="R289" s="138">
        <f>Q289*H289</f>
        <v>0</v>
      </c>
      <c r="S289" s="138">
        <v>0</v>
      </c>
      <c r="T289" s="139">
        <f>S289*H289</f>
        <v>0</v>
      </c>
      <c r="AR289" s="140" t="s">
        <v>141</v>
      </c>
      <c r="AT289" s="140" t="s">
        <v>136</v>
      </c>
      <c r="AU289" s="140" t="s">
        <v>85</v>
      </c>
      <c r="AY289" s="17" t="s">
        <v>134</v>
      </c>
      <c r="BE289" s="141">
        <f>IF(N289="základní",J289,0)</f>
        <v>0</v>
      </c>
      <c r="BF289" s="141">
        <f>IF(N289="snížená",J289,0)</f>
        <v>0</v>
      </c>
      <c r="BG289" s="141">
        <f>IF(N289="zákl. přenesená",J289,0)</f>
        <v>0</v>
      </c>
      <c r="BH289" s="141">
        <f>IF(N289="sníž. přenesená",J289,0)</f>
        <v>0</v>
      </c>
      <c r="BI289" s="141">
        <f>IF(N289="nulová",J289,0)</f>
        <v>0</v>
      </c>
      <c r="BJ289" s="17" t="s">
        <v>81</v>
      </c>
      <c r="BK289" s="141">
        <f>ROUND(I289*H289,2)</f>
        <v>0</v>
      </c>
      <c r="BL289" s="17" t="s">
        <v>141</v>
      </c>
      <c r="BM289" s="140" t="s">
        <v>476</v>
      </c>
    </row>
    <row r="290" spans="2:65" s="1" customFormat="1" ht="21.75" customHeight="1">
      <c r="B290" s="128"/>
      <c r="C290" s="129" t="s">
        <v>477</v>
      </c>
      <c r="D290" s="129" t="s">
        <v>136</v>
      </c>
      <c r="E290" s="130" t="s">
        <v>478</v>
      </c>
      <c r="F290" s="131" t="s">
        <v>479</v>
      </c>
      <c r="G290" s="132" t="s">
        <v>139</v>
      </c>
      <c r="H290" s="133">
        <v>145</v>
      </c>
      <c r="I290" s="134"/>
      <c r="J290" s="135">
        <f>ROUND(I290*H290,2)</f>
        <v>0</v>
      </c>
      <c r="K290" s="131" t="s">
        <v>140</v>
      </c>
      <c r="L290" s="32"/>
      <c r="M290" s="136" t="s">
        <v>1</v>
      </c>
      <c r="N290" s="137" t="s">
        <v>41</v>
      </c>
      <c r="P290" s="138">
        <f>O290*H290</f>
        <v>0</v>
      </c>
      <c r="Q290" s="138">
        <v>0</v>
      </c>
      <c r="R290" s="138">
        <f>Q290*H290</f>
        <v>0</v>
      </c>
      <c r="S290" s="138">
        <v>0</v>
      </c>
      <c r="T290" s="139">
        <f>S290*H290</f>
        <v>0</v>
      </c>
      <c r="AR290" s="140" t="s">
        <v>141</v>
      </c>
      <c r="AT290" s="140" t="s">
        <v>136</v>
      </c>
      <c r="AU290" s="140" t="s">
        <v>85</v>
      </c>
      <c r="AY290" s="17" t="s">
        <v>134</v>
      </c>
      <c r="BE290" s="141">
        <f>IF(N290="základní",J290,0)</f>
        <v>0</v>
      </c>
      <c r="BF290" s="141">
        <f>IF(N290="snížená",J290,0)</f>
        <v>0</v>
      </c>
      <c r="BG290" s="141">
        <f>IF(N290="zákl. přenesená",J290,0)</f>
        <v>0</v>
      </c>
      <c r="BH290" s="141">
        <f>IF(N290="sníž. přenesená",J290,0)</f>
        <v>0</v>
      </c>
      <c r="BI290" s="141">
        <f>IF(N290="nulová",J290,0)</f>
        <v>0</v>
      </c>
      <c r="BJ290" s="17" t="s">
        <v>81</v>
      </c>
      <c r="BK290" s="141">
        <f>ROUND(I290*H290,2)</f>
        <v>0</v>
      </c>
      <c r="BL290" s="17" t="s">
        <v>141</v>
      </c>
      <c r="BM290" s="140" t="s">
        <v>480</v>
      </c>
    </row>
    <row r="291" spans="2:65" s="1" customFormat="1" ht="24.2" customHeight="1">
      <c r="B291" s="128"/>
      <c r="C291" s="129" t="s">
        <v>481</v>
      </c>
      <c r="D291" s="129" t="s">
        <v>136</v>
      </c>
      <c r="E291" s="130" t="s">
        <v>482</v>
      </c>
      <c r="F291" s="131" t="s">
        <v>483</v>
      </c>
      <c r="G291" s="132" t="s">
        <v>355</v>
      </c>
      <c r="H291" s="133">
        <v>2</v>
      </c>
      <c r="I291" s="134"/>
      <c r="J291" s="135">
        <f>ROUND(I291*H291,2)</f>
        <v>0</v>
      </c>
      <c r="K291" s="131" t="s">
        <v>140</v>
      </c>
      <c r="L291" s="32"/>
      <c r="M291" s="136" t="s">
        <v>1</v>
      </c>
      <c r="N291" s="137" t="s">
        <v>41</v>
      </c>
      <c r="P291" s="138">
        <f>O291*H291</f>
        <v>0</v>
      </c>
      <c r="Q291" s="138">
        <v>0.41948000000000002</v>
      </c>
      <c r="R291" s="138">
        <f>Q291*H291</f>
        <v>0.83896000000000004</v>
      </c>
      <c r="S291" s="138">
        <v>0</v>
      </c>
      <c r="T291" s="139">
        <f>S291*H291</f>
        <v>0</v>
      </c>
      <c r="AR291" s="140" t="s">
        <v>141</v>
      </c>
      <c r="AT291" s="140" t="s">
        <v>136</v>
      </c>
      <c r="AU291" s="140" t="s">
        <v>85</v>
      </c>
      <c r="AY291" s="17" t="s">
        <v>134</v>
      </c>
      <c r="BE291" s="141">
        <f>IF(N291="základní",J291,0)</f>
        <v>0</v>
      </c>
      <c r="BF291" s="141">
        <f>IF(N291="snížená",J291,0)</f>
        <v>0</v>
      </c>
      <c r="BG291" s="141">
        <f>IF(N291="zákl. přenesená",J291,0)</f>
        <v>0</v>
      </c>
      <c r="BH291" s="141">
        <f>IF(N291="sníž. přenesená",J291,0)</f>
        <v>0</v>
      </c>
      <c r="BI291" s="141">
        <f>IF(N291="nulová",J291,0)</f>
        <v>0</v>
      </c>
      <c r="BJ291" s="17" t="s">
        <v>81</v>
      </c>
      <c r="BK291" s="141">
        <f>ROUND(I291*H291,2)</f>
        <v>0</v>
      </c>
      <c r="BL291" s="17" t="s">
        <v>141</v>
      </c>
      <c r="BM291" s="140" t="s">
        <v>484</v>
      </c>
    </row>
    <row r="292" spans="2:65" s="14" customFormat="1" ht="11.25">
      <c r="B292" s="157"/>
      <c r="D292" s="143" t="s">
        <v>143</v>
      </c>
      <c r="E292" s="158" t="s">
        <v>1</v>
      </c>
      <c r="F292" s="159" t="s">
        <v>485</v>
      </c>
      <c r="H292" s="158" t="s">
        <v>1</v>
      </c>
      <c r="I292" s="160"/>
      <c r="L292" s="157"/>
      <c r="M292" s="161"/>
      <c r="T292" s="162"/>
      <c r="AT292" s="158" t="s">
        <v>143</v>
      </c>
      <c r="AU292" s="158" t="s">
        <v>85</v>
      </c>
      <c r="AV292" s="14" t="s">
        <v>81</v>
      </c>
      <c r="AW292" s="14" t="s">
        <v>32</v>
      </c>
      <c r="AX292" s="14" t="s">
        <v>76</v>
      </c>
      <c r="AY292" s="158" t="s">
        <v>134</v>
      </c>
    </row>
    <row r="293" spans="2:65" s="12" customFormat="1" ht="11.25">
      <c r="B293" s="142"/>
      <c r="D293" s="143" t="s">
        <v>143</v>
      </c>
      <c r="E293" s="144" t="s">
        <v>1</v>
      </c>
      <c r="F293" s="145" t="s">
        <v>85</v>
      </c>
      <c r="H293" s="146">
        <v>2</v>
      </c>
      <c r="I293" s="147"/>
      <c r="L293" s="142"/>
      <c r="M293" s="148"/>
      <c r="T293" s="149"/>
      <c r="AT293" s="144" t="s">
        <v>143</v>
      </c>
      <c r="AU293" s="144" t="s">
        <v>85</v>
      </c>
      <c r="AV293" s="12" t="s">
        <v>85</v>
      </c>
      <c r="AW293" s="12" t="s">
        <v>32</v>
      </c>
      <c r="AX293" s="12" t="s">
        <v>81</v>
      </c>
      <c r="AY293" s="144" t="s">
        <v>134</v>
      </c>
    </row>
    <row r="294" spans="2:65" s="1" customFormat="1" ht="21.75" customHeight="1">
      <c r="B294" s="128"/>
      <c r="C294" s="170" t="s">
        <v>486</v>
      </c>
      <c r="D294" s="170" t="s">
        <v>308</v>
      </c>
      <c r="E294" s="171" t="s">
        <v>487</v>
      </c>
      <c r="F294" s="172" t="s">
        <v>488</v>
      </c>
      <c r="G294" s="173" t="s">
        <v>355</v>
      </c>
      <c r="H294" s="174">
        <v>2</v>
      </c>
      <c r="I294" s="175"/>
      <c r="J294" s="176">
        <f t="shared" ref="J294:J310" si="10">ROUND(I294*H294,2)</f>
        <v>0</v>
      </c>
      <c r="K294" s="172" t="s">
        <v>140</v>
      </c>
      <c r="L294" s="177"/>
      <c r="M294" s="178" t="s">
        <v>1</v>
      </c>
      <c r="N294" s="179" t="s">
        <v>41</v>
      </c>
      <c r="P294" s="138">
        <f t="shared" ref="P294:P310" si="11">O294*H294</f>
        <v>0</v>
      </c>
      <c r="Q294" s="138">
        <v>2.1</v>
      </c>
      <c r="R294" s="138">
        <f t="shared" ref="R294:R310" si="12">Q294*H294</f>
        <v>4.2</v>
      </c>
      <c r="S294" s="138">
        <v>0</v>
      </c>
      <c r="T294" s="139">
        <f t="shared" ref="T294:T310" si="13">S294*H294</f>
        <v>0</v>
      </c>
      <c r="AR294" s="140" t="s">
        <v>185</v>
      </c>
      <c r="AT294" s="140" t="s">
        <v>308</v>
      </c>
      <c r="AU294" s="140" t="s">
        <v>85</v>
      </c>
      <c r="AY294" s="17" t="s">
        <v>134</v>
      </c>
      <c r="BE294" s="141">
        <f t="shared" ref="BE294:BE310" si="14">IF(N294="základní",J294,0)</f>
        <v>0</v>
      </c>
      <c r="BF294" s="141">
        <f t="shared" ref="BF294:BF310" si="15">IF(N294="snížená",J294,0)</f>
        <v>0</v>
      </c>
      <c r="BG294" s="141">
        <f t="shared" ref="BG294:BG310" si="16">IF(N294="zákl. přenesená",J294,0)</f>
        <v>0</v>
      </c>
      <c r="BH294" s="141">
        <f t="shared" ref="BH294:BH310" si="17">IF(N294="sníž. přenesená",J294,0)</f>
        <v>0</v>
      </c>
      <c r="BI294" s="141">
        <f t="shared" ref="BI294:BI310" si="18">IF(N294="nulová",J294,0)</f>
        <v>0</v>
      </c>
      <c r="BJ294" s="17" t="s">
        <v>81</v>
      </c>
      <c r="BK294" s="141">
        <f t="shared" ref="BK294:BK310" si="19">ROUND(I294*H294,2)</f>
        <v>0</v>
      </c>
      <c r="BL294" s="17" t="s">
        <v>141</v>
      </c>
      <c r="BM294" s="140" t="s">
        <v>489</v>
      </c>
    </row>
    <row r="295" spans="2:65" s="1" customFormat="1" ht="24.2" customHeight="1">
      <c r="B295" s="128"/>
      <c r="C295" s="170" t="s">
        <v>490</v>
      </c>
      <c r="D295" s="170" t="s">
        <v>308</v>
      </c>
      <c r="E295" s="171" t="s">
        <v>491</v>
      </c>
      <c r="F295" s="172" t="s">
        <v>492</v>
      </c>
      <c r="G295" s="173" t="s">
        <v>355</v>
      </c>
      <c r="H295" s="174">
        <v>2</v>
      </c>
      <c r="I295" s="175"/>
      <c r="J295" s="176">
        <f t="shared" si="10"/>
        <v>0</v>
      </c>
      <c r="K295" s="172" t="s">
        <v>140</v>
      </c>
      <c r="L295" s="177"/>
      <c r="M295" s="178" t="s">
        <v>1</v>
      </c>
      <c r="N295" s="179" t="s">
        <v>41</v>
      </c>
      <c r="P295" s="138">
        <f t="shared" si="11"/>
        <v>0</v>
      </c>
      <c r="Q295" s="138">
        <v>2E-3</v>
      </c>
      <c r="R295" s="138">
        <f t="shared" si="12"/>
        <v>4.0000000000000001E-3</v>
      </c>
      <c r="S295" s="138">
        <v>0</v>
      </c>
      <c r="T295" s="139">
        <f t="shared" si="13"/>
        <v>0</v>
      </c>
      <c r="AR295" s="140" t="s">
        <v>185</v>
      </c>
      <c r="AT295" s="140" t="s">
        <v>308</v>
      </c>
      <c r="AU295" s="140" t="s">
        <v>85</v>
      </c>
      <c r="AY295" s="17" t="s">
        <v>134</v>
      </c>
      <c r="BE295" s="141">
        <f t="shared" si="14"/>
        <v>0</v>
      </c>
      <c r="BF295" s="141">
        <f t="shared" si="15"/>
        <v>0</v>
      </c>
      <c r="BG295" s="141">
        <f t="shared" si="16"/>
        <v>0</v>
      </c>
      <c r="BH295" s="141">
        <f t="shared" si="17"/>
        <v>0</v>
      </c>
      <c r="BI295" s="141">
        <f t="shared" si="18"/>
        <v>0</v>
      </c>
      <c r="BJ295" s="17" t="s">
        <v>81</v>
      </c>
      <c r="BK295" s="141">
        <f t="shared" si="19"/>
        <v>0</v>
      </c>
      <c r="BL295" s="17" t="s">
        <v>141</v>
      </c>
      <c r="BM295" s="140" t="s">
        <v>493</v>
      </c>
    </row>
    <row r="296" spans="2:65" s="1" customFormat="1" ht="24.2" customHeight="1">
      <c r="B296" s="128"/>
      <c r="C296" s="129" t="s">
        <v>494</v>
      </c>
      <c r="D296" s="129" t="s">
        <v>136</v>
      </c>
      <c r="E296" s="130" t="s">
        <v>495</v>
      </c>
      <c r="F296" s="131" t="s">
        <v>496</v>
      </c>
      <c r="G296" s="132" t="s">
        <v>355</v>
      </c>
      <c r="H296" s="133">
        <v>2</v>
      </c>
      <c r="I296" s="134"/>
      <c r="J296" s="135">
        <f t="shared" si="10"/>
        <v>0</v>
      </c>
      <c r="K296" s="131" t="s">
        <v>140</v>
      </c>
      <c r="L296" s="32"/>
      <c r="M296" s="136" t="s">
        <v>1</v>
      </c>
      <c r="N296" s="137" t="s">
        <v>41</v>
      </c>
      <c r="P296" s="138">
        <f t="shared" si="11"/>
        <v>0</v>
      </c>
      <c r="Q296" s="138">
        <v>9.8899999999999995E-3</v>
      </c>
      <c r="R296" s="138">
        <f t="shared" si="12"/>
        <v>1.9779999999999999E-2</v>
      </c>
      <c r="S296" s="138">
        <v>0</v>
      </c>
      <c r="T296" s="139">
        <f t="shared" si="13"/>
        <v>0</v>
      </c>
      <c r="AR296" s="140" t="s">
        <v>141</v>
      </c>
      <c r="AT296" s="140" t="s">
        <v>136</v>
      </c>
      <c r="AU296" s="140" t="s">
        <v>85</v>
      </c>
      <c r="AY296" s="17" t="s">
        <v>134</v>
      </c>
      <c r="BE296" s="141">
        <f t="shared" si="14"/>
        <v>0</v>
      </c>
      <c r="BF296" s="141">
        <f t="shared" si="15"/>
        <v>0</v>
      </c>
      <c r="BG296" s="141">
        <f t="shared" si="16"/>
        <v>0</v>
      </c>
      <c r="BH296" s="141">
        <f t="shared" si="17"/>
        <v>0</v>
      </c>
      <c r="BI296" s="141">
        <f t="shared" si="18"/>
        <v>0</v>
      </c>
      <c r="BJ296" s="17" t="s">
        <v>81</v>
      </c>
      <c r="BK296" s="141">
        <f t="shared" si="19"/>
        <v>0</v>
      </c>
      <c r="BL296" s="17" t="s">
        <v>141</v>
      </c>
      <c r="BM296" s="140" t="s">
        <v>497</v>
      </c>
    </row>
    <row r="297" spans="2:65" s="1" customFormat="1" ht="24.2" customHeight="1">
      <c r="B297" s="128"/>
      <c r="C297" s="170" t="s">
        <v>498</v>
      </c>
      <c r="D297" s="170" t="s">
        <v>308</v>
      </c>
      <c r="E297" s="171" t="s">
        <v>499</v>
      </c>
      <c r="F297" s="172" t="s">
        <v>500</v>
      </c>
      <c r="G297" s="173" t="s">
        <v>355</v>
      </c>
      <c r="H297" s="174">
        <v>2</v>
      </c>
      <c r="I297" s="175"/>
      <c r="J297" s="176">
        <f t="shared" si="10"/>
        <v>0</v>
      </c>
      <c r="K297" s="172" t="s">
        <v>140</v>
      </c>
      <c r="L297" s="177"/>
      <c r="M297" s="178" t="s">
        <v>1</v>
      </c>
      <c r="N297" s="179" t="s">
        <v>41</v>
      </c>
      <c r="P297" s="138">
        <f t="shared" si="11"/>
        <v>0</v>
      </c>
      <c r="Q297" s="138">
        <v>0.44900000000000001</v>
      </c>
      <c r="R297" s="138">
        <f t="shared" si="12"/>
        <v>0.89800000000000002</v>
      </c>
      <c r="S297" s="138">
        <v>0</v>
      </c>
      <c r="T297" s="139">
        <f t="shared" si="13"/>
        <v>0</v>
      </c>
      <c r="AR297" s="140" t="s">
        <v>185</v>
      </c>
      <c r="AT297" s="140" t="s">
        <v>308</v>
      </c>
      <c r="AU297" s="140" t="s">
        <v>85</v>
      </c>
      <c r="AY297" s="17" t="s">
        <v>134</v>
      </c>
      <c r="BE297" s="141">
        <f t="shared" si="14"/>
        <v>0</v>
      </c>
      <c r="BF297" s="141">
        <f t="shared" si="15"/>
        <v>0</v>
      </c>
      <c r="BG297" s="141">
        <f t="shared" si="16"/>
        <v>0</v>
      </c>
      <c r="BH297" s="141">
        <f t="shared" si="17"/>
        <v>0</v>
      </c>
      <c r="BI297" s="141">
        <f t="shared" si="18"/>
        <v>0</v>
      </c>
      <c r="BJ297" s="17" t="s">
        <v>81</v>
      </c>
      <c r="BK297" s="141">
        <f t="shared" si="19"/>
        <v>0</v>
      </c>
      <c r="BL297" s="17" t="s">
        <v>141</v>
      </c>
      <c r="BM297" s="140" t="s">
        <v>501</v>
      </c>
    </row>
    <row r="298" spans="2:65" s="1" customFormat="1" ht="24.2" customHeight="1">
      <c r="B298" s="128"/>
      <c r="C298" s="129" t="s">
        <v>502</v>
      </c>
      <c r="D298" s="129" t="s">
        <v>136</v>
      </c>
      <c r="E298" s="130" t="s">
        <v>503</v>
      </c>
      <c r="F298" s="131" t="s">
        <v>504</v>
      </c>
      <c r="G298" s="132" t="s">
        <v>355</v>
      </c>
      <c r="H298" s="133">
        <v>2</v>
      </c>
      <c r="I298" s="134"/>
      <c r="J298" s="135">
        <f t="shared" si="10"/>
        <v>0</v>
      </c>
      <c r="K298" s="131" t="s">
        <v>140</v>
      </c>
      <c r="L298" s="32"/>
      <c r="M298" s="136" t="s">
        <v>1</v>
      </c>
      <c r="N298" s="137" t="s">
        <v>41</v>
      </c>
      <c r="P298" s="138">
        <f t="shared" si="11"/>
        <v>0</v>
      </c>
      <c r="Q298" s="138">
        <v>0.11207</v>
      </c>
      <c r="R298" s="138">
        <f t="shared" si="12"/>
        <v>0.22414000000000001</v>
      </c>
      <c r="S298" s="138">
        <v>0</v>
      </c>
      <c r="T298" s="139">
        <f t="shared" si="13"/>
        <v>0</v>
      </c>
      <c r="AR298" s="140" t="s">
        <v>141</v>
      </c>
      <c r="AT298" s="140" t="s">
        <v>136</v>
      </c>
      <c r="AU298" s="140" t="s">
        <v>85</v>
      </c>
      <c r="AY298" s="17" t="s">
        <v>134</v>
      </c>
      <c r="BE298" s="141">
        <f t="shared" si="14"/>
        <v>0</v>
      </c>
      <c r="BF298" s="141">
        <f t="shared" si="15"/>
        <v>0</v>
      </c>
      <c r="BG298" s="141">
        <f t="shared" si="16"/>
        <v>0</v>
      </c>
      <c r="BH298" s="141">
        <f t="shared" si="17"/>
        <v>0</v>
      </c>
      <c r="BI298" s="141">
        <f t="shared" si="18"/>
        <v>0</v>
      </c>
      <c r="BJ298" s="17" t="s">
        <v>81</v>
      </c>
      <c r="BK298" s="141">
        <f t="shared" si="19"/>
        <v>0</v>
      </c>
      <c r="BL298" s="17" t="s">
        <v>141</v>
      </c>
      <c r="BM298" s="140" t="s">
        <v>505</v>
      </c>
    </row>
    <row r="299" spans="2:65" s="1" customFormat="1" ht="24.2" customHeight="1">
      <c r="B299" s="128"/>
      <c r="C299" s="129" t="s">
        <v>506</v>
      </c>
      <c r="D299" s="129" t="s">
        <v>136</v>
      </c>
      <c r="E299" s="130" t="s">
        <v>507</v>
      </c>
      <c r="F299" s="131" t="s">
        <v>508</v>
      </c>
      <c r="G299" s="132" t="s">
        <v>355</v>
      </c>
      <c r="H299" s="133">
        <v>2</v>
      </c>
      <c r="I299" s="134"/>
      <c r="J299" s="135">
        <f t="shared" si="10"/>
        <v>0</v>
      </c>
      <c r="K299" s="131" t="s">
        <v>140</v>
      </c>
      <c r="L299" s="32"/>
      <c r="M299" s="136" t="s">
        <v>1</v>
      </c>
      <c r="N299" s="137" t="s">
        <v>41</v>
      </c>
      <c r="P299" s="138">
        <f t="shared" si="11"/>
        <v>0</v>
      </c>
      <c r="Q299" s="138">
        <v>2.4240000000000001E-2</v>
      </c>
      <c r="R299" s="138">
        <f t="shared" si="12"/>
        <v>4.8480000000000002E-2</v>
      </c>
      <c r="S299" s="138">
        <v>0</v>
      </c>
      <c r="T299" s="139">
        <f t="shared" si="13"/>
        <v>0</v>
      </c>
      <c r="AR299" s="140" t="s">
        <v>141</v>
      </c>
      <c r="AT299" s="140" t="s">
        <v>136</v>
      </c>
      <c r="AU299" s="140" t="s">
        <v>85</v>
      </c>
      <c r="AY299" s="17" t="s">
        <v>134</v>
      </c>
      <c r="BE299" s="141">
        <f t="shared" si="14"/>
        <v>0</v>
      </c>
      <c r="BF299" s="141">
        <f t="shared" si="15"/>
        <v>0</v>
      </c>
      <c r="BG299" s="141">
        <f t="shared" si="16"/>
        <v>0</v>
      </c>
      <c r="BH299" s="141">
        <f t="shared" si="17"/>
        <v>0</v>
      </c>
      <c r="BI299" s="141">
        <f t="shared" si="18"/>
        <v>0</v>
      </c>
      <c r="BJ299" s="17" t="s">
        <v>81</v>
      </c>
      <c r="BK299" s="141">
        <f t="shared" si="19"/>
        <v>0</v>
      </c>
      <c r="BL299" s="17" t="s">
        <v>141</v>
      </c>
      <c r="BM299" s="140" t="s">
        <v>509</v>
      </c>
    </row>
    <row r="300" spans="2:65" s="1" customFormat="1" ht="24.2" customHeight="1">
      <c r="B300" s="128"/>
      <c r="C300" s="129" t="s">
        <v>510</v>
      </c>
      <c r="D300" s="129" t="s">
        <v>136</v>
      </c>
      <c r="E300" s="130" t="s">
        <v>511</v>
      </c>
      <c r="F300" s="131" t="s">
        <v>512</v>
      </c>
      <c r="G300" s="132" t="s">
        <v>355</v>
      </c>
      <c r="H300" s="133">
        <v>2</v>
      </c>
      <c r="I300" s="134"/>
      <c r="J300" s="135">
        <f t="shared" si="10"/>
        <v>0</v>
      </c>
      <c r="K300" s="131" t="s">
        <v>140</v>
      </c>
      <c r="L300" s="32"/>
      <c r="M300" s="136" t="s">
        <v>1</v>
      </c>
      <c r="N300" s="137" t="s">
        <v>41</v>
      </c>
      <c r="P300" s="138">
        <f t="shared" si="11"/>
        <v>0</v>
      </c>
      <c r="Q300" s="138">
        <v>0</v>
      </c>
      <c r="R300" s="138">
        <f t="shared" si="12"/>
        <v>0</v>
      </c>
      <c r="S300" s="138">
        <v>0</v>
      </c>
      <c r="T300" s="139">
        <f t="shared" si="13"/>
        <v>0</v>
      </c>
      <c r="AR300" s="140" t="s">
        <v>141</v>
      </c>
      <c r="AT300" s="140" t="s">
        <v>136</v>
      </c>
      <c r="AU300" s="140" t="s">
        <v>85</v>
      </c>
      <c r="AY300" s="17" t="s">
        <v>134</v>
      </c>
      <c r="BE300" s="141">
        <f t="shared" si="14"/>
        <v>0</v>
      </c>
      <c r="BF300" s="141">
        <f t="shared" si="15"/>
        <v>0</v>
      </c>
      <c r="BG300" s="141">
        <f t="shared" si="16"/>
        <v>0</v>
      </c>
      <c r="BH300" s="141">
        <f t="shared" si="17"/>
        <v>0</v>
      </c>
      <c r="BI300" s="141">
        <f t="shared" si="18"/>
        <v>0</v>
      </c>
      <c r="BJ300" s="17" t="s">
        <v>81</v>
      </c>
      <c r="BK300" s="141">
        <f t="shared" si="19"/>
        <v>0</v>
      </c>
      <c r="BL300" s="17" t="s">
        <v>141</v>
      </c>
      <c r="BM300" s="140" t="s">
        <v>513</v>
      </c>
    </row>
    <row r="301" spans="2:65" s="1" customFormat="1" ht="33" customHeight="1">
      <c r="B301" s="128"/>
      <c r="C301" s="129" t="s">
        <v>514</v>
      </c>
      <c r="D301" s="129" t="s">
        <v>136</v>
      </c>
      <c r="E301" s="130" t="s">
        <v>515</v>
      </c>
      <c r="F301" s="131" t="s">
        <v>516</v>
      </c>
      <c r="G301" s="132" t="s">
        <v>355</v>
      </c>
      <c r="H301" s="133">
        <v>2</v>
      </c>
      <c r="I301" s="134"/>
      <c r="J301" s="135">
        <f t="shared" si="10"/>
        <v>0</v>
      </c>
      <c r="K301" s="131" t="s">
        <v>140</v>
      </c>
      <c r="L301" s="32"/>
      <c r="M301" s="136" t="s">
        <v>1</v>
      </c>
      <c r="N301" s="137" t="s">
        <v>41</v>
      </c>
      <c r="P301" s="138">
        <f t="shared" si="11"/>
        <v>0</v>
      </c>
      <c r="Q301" s="138">
        <v>0.30399999999999999</v>
      </c>
      <c r="R301" s="138">
        <f t="shared" si="12"/>
        <v>0.60799999999999998</v>
      </c>
      <c r="S301" s="138">
        <v>0</v>
      </c>
      <c r="T301" s="139">
        <f t="shared" si="13"/>
        <v>0</v>
      </c>
      <c r="AR301" s="140" t="s">
        <v>141</v>
      </c>
      <c r="AT301" s="140" t="s">
        <v>136</v>
      </c>
      <c r="AU301" s="140" t="s">
        <v>85</v>
      </c>
      <c r="AY301" s="17" t="s">
        <v>134</v>
      </c>
      <c r="BE301" s="141">
        <f t="shared" si="14"/>
        <v>0</v>
      </c>
      <c r="BF301" s="141">
        <f t="shared" si="15"/>
        <v>0</v>
      </c>
      <c r="BG301" s="141">
        <f t="shared" si="16"/>
        <v>0</v>
      </c>
      <c r="BH301" s="141">
        <f t="shared" si="17"/>
        <v>0</v>
      </c>
      <c r="BI301" s="141">
        <f t="shared" si="18"/>
        <v>0</v>
      </c>
      <c r="BJ301" s="17" t="s">
        <v>81</v>
      </c>
      <c r="BK301" s="141">
        <f t="shared" si="19"/>
        <v>0</v>
      </c>
      <c r="BL301" s="17" t="s">
        <v>141</v>
      </c>
      <c r="BM301" s="140" t="s">
        <v>517</v>
      </c>
    </row>
    <row r="302" spans="2:65" s="1" customFormat="1" ht="24.2" customHeight="1">
      <c r="B302" s="128"/>
      <c r="C302" s="129" t="s">
        <v>518</v>
      </c>
      <c r="D302" s="129" t="s">
        <v>136</v>
      </c>
      <c r="E302" s="130" t="s">
        <v>519</v>
      </c>
      <c r="F302" s="131" t="s">
        <v>520</v>
      </c>
      <c r="G302" s="132" t="s">
        <v>355</v>
      </c>
      <c r="H302" s="133">
        <v>1</v>
      </c>
      <c r="I302" s="134"/>
      <c r="J302" s="135">
        <f t="shared" si="10"/>
        <v>0</v>
      </c>
      <c r="K302" s="131" t="s">
        <v>140</v>
      </c>
      <c r="L302" s="32"/>
      <c r="M302" s="136" t="s">
        <v>1</v>
      </c>
      <c r="N302" s="137" t="s">
        <v>41</v>
      </c>
      <c r="P302" s="138">
        <f t="shared" si="11"/>
        <v>0</v>
      </c>
      <c r="Q302" s="138">
        <v>0.45828999999999998</v>
      </c>
      <c r="R302" s="138">
        <f t="shared" si="12"/>
        <v>0.45828999999999998</v>
      </c>
      <c r="S302" s="138">
        <v>0</v>
      </c>
      <c r="T302" s="139">
        <f t="shared" si="13"/>
        <v>0</v>
      </c>
      <c r="AR302" s="140" t="s">
        <v>141</v>
      </c>
      <c r="AT302" s="140" t="s">
        <v>136</v>
      </c>
      <c r="AU302" s="140" t="s">
        <v>85</v>
      </c>
      <c r="AY302" s="17" t="s">
        <v>134</v>
      </c>
      <c r="BE302" s="141">
        <f t="shared" si="14"/>
        <v>0</v>
      </c>
      <c r="BF302" s="141">
        <f t="shared" si="15"/>
        <v>0</v>
      </c>
      <c r="BG302" s="141">
        <f t="shared" si="16"/>
        <v>0</v>
      </c>
      <c r="BH302" s="141">
        <f t="shared" si="17"/>
        <v>0</v>
      </c>
      <c r="BI302" s="141">
        <f t="shared" si="18"/>
        <v>0</v>
      </c>
      <c r="BJ302" s="17" t="s">
        <v>81</v>
      </c>
      <c r="BK302" s="141">
        <f t="shared" si="19"/>
        <v>0</v>
      </c>
      <c r="BL302" s="17" t="s">
        <v>141</v>
      </c>
      <c r="BM302" s="140" t="s">
        <v>521</v>
      </c>
    </row>
    <row r="303" spans="2:65" s="1" customFormat="1" ht="16.5" customHeight="1">
      <c r="B303" s="128"/>
      <c r="C303" s="170" t="s">
        <v>522</v>
      </c>
      <c r="D303" s="170" t="s">
        <v>308</v>
      </c>
      <c r="E303" s="171" t="s">
        <v>523</v>
      </c>
      <c r="F303" s="172" t="s">
        <v>524</v>
      </c>
      <c r="G303" s="173" t="s">
        <v>355</v>
      </c>
      <c r="H303" s="174">
        <v>1</v>
      </c>
      <c r="I303" s="175"/>
      <c r="J303" s="176">
        <f t="shared" si="10"/>
        <v>0</v>
      </c>
      <c r="K303" s="172" t="s">
        <v>140</v>
      </c>
      <c r="L303" s="177"/>
      <c r="M303" s="178" t="s">
        <v>1</v>
      </c>
      <c r="N303" s="179" t="s">
        <v>41</v>
      </c>
      <c r="P303" s="138">
        <f t="shared" si="11"/>
        <v>0</v>
      </c>
      <c r="Q303" s="138">
        <v>2.2549999999999999</v>
      </c>
      <c r="R303" s="138">
        <f t="shared" si="12"/>
        <v>2.2549999999999999</v>
      </c>
      <c r="S303" s="138">
        <v>0</v>
      </c>
      <c r="T303" s="139">
        <f t="shared" si="13"/>
        <v>0</v>
      </c>
      <c r="AR303" s="140" t="s">
        <v>185</v>
      </c>
      <c r="AT303" s="140" t="s">
        <v>308</v>
      </c>
      <c r="AU303" s="140" t="s">
        <v>85</v>
      </c>
      <c r="AY303" s="17" t="s">
        <v>134</v>
      </c>
      <c r="BE303" s="141">
        <f t="shared" si="14"/>
        <v>0</v>
      </c>
      <c r="BF303" s="141">
        <f t="shared" si="15"/>
        <v>0</v>
      </c>
      <c r="BG303" s="141">
        <f t="shared" si="16"/>
        <v>0</v>
      </c>
      <c r="BH303" s="141">
        <f t="shared" si="17"/>
        <v>0</v>
      </c>
      <c r="BI303" s="141">
        <f t="shared" si="18"/>
        <v>0</v>
      </c>
      <c r="BJ303" s="17" t="s">
        <v>81</v>
      </c>
      <c r="BK303" s="141">
        <f t="shared" si="19"/>
        <v>0</v>
      </c>
      <c r="BL303" s="17" t="s">
        <v>141</v>
      </c>
      <c r="BM303" s="140" t="s">
        <v>525</v>
      </c>
    </row>
    <row r="304" spans="2:65" s="1" customFormat="1" ht="24.2" customHeight="1">
      <c r="B304" s="128"/>
      <c r="C304" s="170" t="s">
        <v>526</v>
      </c>
      <c r="D304" s="170" t="s">
        <v>308</v>
      </c>
      <c r="E304" s="171" t="s">
        <v>527</v>
      </c>
      <c r="F304" s="172" t="s">
        <v>528</v>
      </c>
      <c r="G304" s="173" t="s">
        <v>355</v>
      </c>
      <c r="H304" s="174">
        <v>1</v>
      </c>
      <c r="I304" s="175"/>
      <c r="J304" s="176">
        <f t="shared" si="10"/>
        <v>0</v>
      </c>
      <c r="K304" s="172" t="s">
        <v>140</v>
      </c>
      <c r="L304" s="177"/>
      <c r="M304" s="178" t="s">
        <v>1</v>
      </c>
      <c r="N304" s="179" t="s">
        <v>41</v>
      </c>
      <c r="P304" s="138">
        <f t="shared" si="11"/>
        <v>0</v>
      </c>
      <c r="Q304" s="138">
        <v>0.06</v>
      </c>
      <c r="R304" s="138">
        <f t="shared" si="12"/>
        <v>0.06</v>
      </c>
      <c r="S304" s="138">
        <v>0</v>
      </c>
      <c r="T304" s="139">
        <f t="shared" si="13"/>
        <v>0</v>
      </c>
      <c r="AR304" s="140" t="s">
        <v>185</v>
      </c>
      <c r="AT304" s="140" t="s">
        <v>308</v>
      </c>
      <c r="AU304" s="140" t="s">
        <v>85</v>
      </c>
      <c r="AY304" s="17" t="s">
        <v>134</v>
      </c>
      <c r="BE304" s="141">
        <f t="shared" si="14"/>
        <v>0</v>
      </c>
      <c r="BF304" s="141">
        <f t="shared" si="15"/>
        <v>0</v>
      </c>
      <c r="BG304" s="141">
        <f t="shared" si="16"/>
        <v>0</v>
      </c>
      <c r="BH304" s="141">
        <f t="shared" si="17"/>
        <v>0</v>
      </c>
      <c r="BI304" s="141">
        <f t="shared" si="18"/>
        <v>0</v>
      </c>
      <c r="BJ304" s="17" t="s">
        <v>81</v>
      </c>
      <c r="BK304" s="141">
        <f t="shared" si="19"/>
        <v>0</v>
      </c>
      <c r="BL304" s="17" t="s">
        <v>141</v>
      </c>
      <c r="BM304" s="140" t="s">
        <v>529</v>
      </c>
    </row>
    <row r="305" spans="2:65" s="1" customFormat="1" ht="24.2" customHeight="1">
      <c r="B305" s="128"/>
      <c r="C305" s="129" t="s">
        <v>530</v>
      </c>
      <c r="D305" s="129" t="s">
        <v>136</v>
      </c>
      <c r="E305" s="130" t="s">
        <v>531</v>
      </c>
      <c r="F305" s="131" t="s">
        <v>532</v>
      </c>
      <c r="G305" s="132" t="s">
        <v>355</v>
      </c>
      <c r="H305" s="133">
        <v>1</v>
      </c>
      <c r="I305" s="134"/>
      <c r="J305" s="135">
        <f t="shared" si="10"/>
        <v>0</v>
      </c>
      <c r="K305" s="131" t="s">
        <v>140</v>
      </c>
      <c r="L305" s="32"/>
      <c r="M305" s="136" t="s">
        <v>1</v>
      </c>
      <c r="N305" s="137" t="s">
        <v>41</v>
      </c>
      <c r="P305" s="138">
        <f t="shared" si="11"/>
        <v>0</v>
      </c>
      <c r="Q305" s="138">
        <v>0.09</v>
      </c>
      <c r="R305" s="138">
        <f t="shared" si="12"/>
        <v>0.09</v>
      </c>
      <c r="S305" s="138">
        <v>0</v>
      </c>
      <c r="T305" s="139">
        <f t="shared" si="13"/>
        <v>0</v>
      </c>
      <c r="AR305" s="140" t="s">
        <v>141</v>
      </c>
      <c r="AT305" s="140" t="s">
        <v>136</v>
      </c>
      <c r="AU305" s="140" t="s">
        <v>85</v>
      </c>
      <c r="AY305" s="17" t="s">
        <v>134</v>
      </c>
      <c r="BE305" s="141">
        <f t="shared" si="14"/>
        <v>0</v>
      </c>
      <c r="BF305" s="141">
        <f t="shared" si="15"/>
        <v>0</v>
      </c>
      <c r="BG305" s="141">
        <f t="shared" si="16"/>
        <v>0</v>
      </c>
      <c r="BH305" s="141">
        <f t="shared" si="17"/>
        <v>0</v>
      </c>
      <c r="BI305" s="141">
        <f t="shared" si="18"/>
        <v>0</v>
      </c>
      <c r="BJ305" s="17" t="s">
        <v>81</v>
      </c>
      <c r="BK305" s="141">
        <f t="shared" si="19"/>
        <v>0</v>
      </c>
      <c r="BL305" s="17" t="s">
        <v>141</v>
      </c>
      <c r="BM305" s="140" t="s">
        <v>533</v>
      </c>
    </row>
    <row r="306" spans="2:65" s="1" customFormat="1" ht="24.2" customHeight="1">
      <c r="B306" s="128"/>
      <c r="C306" s="170" t="s">
        <v>534</v>
      </c>
      <c r="D306" s="170" t="s">
        <v>308</v>
      </c>
      <c r="E306" s="171" t="s">
        <v>535</v>
      </c>
      <c r="F306" s="172" t="s">
        <v>536</v>
      </c>
      <c r="G306" s="173" t="s">
        <v>355</v>
      </c>
      <c r="H306" s="174">
        <v>1</v>
      </c>
      <c r="I306" s="175"/>
      <c r="J306" s="176">
        <f t="shared" si="10"/>
        <v>0</v>
      </c>
      <c r="K306" s="172" t="s">
        <v>140</v>
      </c>
      <c r="L306" s="177"/>
      <c r="M306" s="178" t="s">
        <v>1</v>
      </c>
      <c r="N306" s="179" t="s">
        <v>41</v>
      </c>
      <c r="P306" s="138">
        <f t="shared" si="11"/>
        <v>0</v>
      </c>
      <c r="Q306" s="138">
        <v>4.5999999999999999E-2</v>
      </c>
      <c r="R306" s="138">
        <f t="shared" si="12"/>
        <v>4.5999999999999999E-2</v>
      </c>
      <c r="S306" s="138">
        <v>0</v>
      </c>
      <c r="T306" s="139">
        <f t="shared" si="13"/>
        <v>0</v>
      </c>
      <c r="AR306" s="140" t="s">
        <v>185</v>
      </c>
      <c r="AT306" s="140" t="s">
        <v>308</v>
      </c>
      <c r="AU306" s="140" t="s">
        <v>85</v>
      </c>
      <c r="AY306" s="17" t="s">
        <v>134</v>
      </c>
      <c r="BE306" s="141">
        <f t="shared" si="14"/>
        <v>0</v>
      </c>
      <c r="BF306" s="141">
        <f t="shared" si="15"/>
        <v>0</v>
      </c>
      <c r="BG306" s="141">
        <f t="shared" si="16"/>
        <v>0</v>
      </c>
      <c r="BH306" s="141">
        <f t="shared" si="17"/>
        <v>0</v>
      </c>
      <c r="BI306" s="141">
        <f t="shared" si="18"/>
        <v>0</v>
      </c>
      <c r="BJ306" s="17" t="s">
        <v>81</v>
      </c>
      <c r="BK306" s="141">
        <f t="shared" si="19"/>
        <v>0</v>
      </c>
      <c r="BL306" s="17" t="s">
        <v>141</v>
      </c>
      <c r="BM306" s="140" t="s">
        <v>537</v>
      </c>
    </row>
    <row r="307" spans="2:65" s="1" customFormat="1" ht="24.2" customHeight="1">
      <c r="B307" s="128"/>
      <c r="C307" s="129" t="s">
        <v>538</v>
      </c>
      <c r="D307" s="129" t="s">
        <v>136</v>
      </c>
      <c r="E307" s="130" t="s">
        <v>539</v>
      </c>
      <c r="F307" s="131" t="s">
        <v>540</v>
      </c>
      <c r="G307" s="132" t="s">
        <v>355</v>
      </c>
      <c r="H307" s="133">
        <v>1</v>
      </c>
      <c r="I307" s="134"/>
      <c r="J307" s="135">
        <f t="shared" si="10"/>
        <v>0</v>
      </c>
      <c r="K307" s="131" t="s">
        <v>140</v>
      </c>
      <c r="L307" s="32"/>
      <c r="M307" s="136" t="s">
        <v>1</v>
      </c>
      <c r="N307" s="137" t="s">
        <v>41</v>
      </c>
      <c r="P307" s="138">
        <f t="shared" si="11"/>
        <v>0</v>
      </c>
      <c r="Q307" s="138">
        <v>0</v>
      </c>
      <c r="R307" s="138">
        <f t="shared" si="12"/>
        <v>0</v>
      </c>
      <c r="S307" s="138">
        <v>0.15</v>
      </c>
      <c r="T307" s="139">
        <f t="shared" si="13"/>
        <v>0.15</v>
      </c>
      <c r="AR307" s="140" t="s">
        <v>141</v>
      </c>
      <c r="AT307" s="140" t="s">
        <v>136</v>
      </c>
      <c r="AU307" s="140" t="s">
        <v>85</v>
      </c>
      <c r="AY307" s="17" t="s">
        <v>134</v>
      </c>
      <c r="BE307" s="141">
        <f t="shared" si="14"/>
        <v>0</v>
      </c>
      <c r="BF307" s="141">
        <f t="shared" si="15"/>
        <v>0</v>
      </c>
      <c r="BG307" s="141">
        <f t="shared" si="16"/>
        <v>0</v>
      </c>
      <c r="BH307" s="141">
        <f t="shared" si="17"/>
        <v>0</v>
      </c>
      <c r="BI307" s="141">
        <f t="shared" si="18"/>
        <v>0</v>
      </c>
      <c r="BJ307" s="17" t="s">
        <v>81</v>
      </c>
      <c r="BK307" s="141">
        <f t="shared" si="19"/>
        <v>0</v>
      </c>
      <c r="BL307" s="17" t="s">
        <v>141</v>
      </c>
      <c r="BM307" s="140" t="s">
        <v>541</v>
      </c>
    </row>
    <row r="308" spans="2:65" s="1" customFormat="1" ht="24.2" customHeight="1">
      <c r="B308" s="128"/>
      <c r="C308" s="129" t="s">
        <v>542</v>
      </c>
      <c r="D308" s="129" t="s">
        <v>136</v>
      </c>
      <c r="E308" s="130" t="s">
        <v>543</v>
      </c>
      <c r="F308" s="131" t="s">
        <v>544</v>
      </c>
      <c r="G308" s="132" t="s">
        <v>355</v>
      </c>
      <c r="H308" s="133">
        <v>1</v>
      </c>
      <c r="I308" s="134"/>
      <c r="J308" s="135">
        <f t="shared" si="10"/>
        <v>0</v>
      </c>
      <c r="K308" s="131" t="s">
        <v>140</v>
      </c>
      <c r="L308" s="32"/>
      <c r="M308" s="136" t="s">
        <v>1</v>
      </c>
      <c r="N308" s="137" t="s">
        <v>41</v>
      </c>
      <c r="P308" s="138">
        <f t="shared" si="11"/>
        <v>0</v>
      </c>
      <c r="Q308" s="138">
        <v>0.21734000000000001</v>
      </c>
      <c r="R308" s="138">
        <f t="shared" si="12"/>
        <v>0.21734000000000001</v>
      </c>
      <c r="S308" s="138">
        <v>0</v>
      </c>
      <c r="T308" s="139">
        <f t="shared" si="13"/>
        <v>0</v>
      </c>
      <c r="AR308" s="140" t="s">
        <v>141</v>
      </c>
      <c r="AT308" s="140" t="s">
        <v>136</v>
      </c>
      <c r="AU308" s="140" t="s">
        <v>85</v>
      </c>
      <c r="AY308" s="17" t="s">
        <v>134</v>
      </c>
      <c r="BE308" s="141">
        <f t="shared" si="14"/>
        <v>0</v>
      </c>
      <c r="BF308" s="141">
        <f t="shared" si="15"/>
        <v>0</v>
      </c>
      <c r="BG308" s="141">
        <f t="shared" si="16"/>
        <v>0</v>
      </c>
      <c r="BH308" s="141">
        <f t="shared" si="17"/>
        <v>0</v>
      </c>
      <c r="BI308" s="141">
        <f t="shared" si="18"/>
        <v>0</v>
      </c>
      <c r="BJ308" s="17" t="s">
        <v>81</v>
      </c>
      <c r="BK308" s="141">
        <f t="shared" si="19"/>
        <v>0</v>
      </c>
      <c r="BL308" s="17" t="s">
        <v>141</v>
      </c>
      <c r="BM308" s="140" t="s">
        <v>545</v>
      </c>
    </row>
    <row r="309" spans="2:65" s="1" customFormat="1" ht="24.2" customHeight="1">
      <c r="B309" s="128"/>
      <c r="C309" s="170" t="s">
        <v>546</v>
      </c>
      <c r="D309" s="170" t="s">
        <v>308</v>
      </c>
      <c r="E309" s="171" t="s">
        <v>547</v>
      </c>
      <c r="F309" s="172" t="s">
        <v>548</v>
      </c>
      <c r="G309" s="173" t="s">
        <v>355</v>
      </c>
      <c r="H309" s="174">
        <v>1</v>
      </c>
      <c r="I309" s="175"/>
      <c r="J309" s="176">
        <f t="shared" si="10"/>
        <v>0</v>
      </c>
      <c r="K309" s="172" t="s">
        <v>140</v>
      </c>
      <c r="L309" s="177"/>
      <c r="M309" s="178" t="s">
        <v>1</v>
      </c>
      <c r="N309" s="179" t="s">
        <v>41</v>
      </c>
      <c r="P309" s="138">
        <f t="shared" si="11"/>
        <v>0</v>
      </c>
      <c r="Q309" s="138">
        <v>9.2999999999999999E-2</v>
      </c>
      <c r="R309" s="138">
        <f t="shared" si="12"/>
        <v>9.2999999999999999E-2</v>
      </c>
      <c r="S309" s="138">
        <v>0</v>
      </c>
      <c r="T309" s="139">
        <f t="shared" si="13"/>
        <v>0</v>
      </c>
      <c r="AR309" s="140" t="s">
        <v>185</v>
      </c>
      <c r="AT309" s="140" t="s">
        <v>308</v>
      </c>
      <c r="AU309" s="140" t="s">
        <v>85</v>
      </c>
      <c r="AY309" s="17" t="s">
        <v>134</v>
      </c>
      <c r="BE309" s="141">
        <f t="shared" si="14"/>
        <v>0</v>
      </c>
      <c r="BF309" s="141">
        <f t="shared" si="15"/>
        <v>0</v>
      </c>
      <c r="BG309" s="141">
        <f t="shared" si="16"/>
        <v>0</v>
      </c>
      <c r="BH309" s="141">
        <f t="shared" si="17"/>
        <v>0</v>
      </c>
      <c r="BI309" s="141">
        <f t="shared" si="18"/>
        <v>0</v>
      </c>
      <c r="BJ309" s="17" t="s">
        <v>81</v>
      </c>
      <c r="BK309" s="141">
        <f t="shared" si="19"/>
        <v>0</v>
      </c>
      <c r="BL309" s="17" t="s">
        <v>141</v>
      </c>
      <c r="BM309" s="140" t="s">
        <v>549</v>
      </c>
    </row>
    <row r="310" spans="2:65" s="1" customFormat="1" ht="24.2" customHeight="1">
      <c r="B310" s="128"/>
      <c r="C310" s="170" t="s">
        <v>550</v>
      </c>
      <c r="D310" s="170" t="s">
        <v>308</v>
      </c>
      <c r="E310" s="171" t="s">
        <v>551</v>
      </c>
      <c r="F310" s="172" t="s">
        <v>552</v>
      </c>
      <c r="G310" s="173" t="s">
        <v>355</v>
      </c>
      <c r="H310" s="174">
        <v>1</v>
      </c>
      <c r="I310" s="175"/>
      <c r="J310" s="176">
        <f t="shared" si="10"/>
        <v>0</v>
      </c>
      <c r="K310" s="172" t="s">
        <v>140</v>
      </c>
      <c r="L310" s="177"/>
      <c r="M310" s="178" t="s">
        <v>1</v>
      </c>
      <c r="N310" s="179" t="s">
        <v>41</v>
      </c>
      <c r="P310" s="138">
        <f t="shared" si="11"/>
        <v>0</v>
      </c>
      <c r="Q310" s="138">
        <v>4.0000000000000001E-3</v>
      </c>
      <c r="R310" s="138">
        <f t="shared" si="12"/>
        <v>4.0000000000000001E-3</v>
      </c>
      <c r="S310" s="138">
        <v>0</v>
      </c>
      <c r="T310" s="139">
        <f t="shared" si="13"/>
        <v>0</v>
      </c>
      <c r="AR310" s="140" t="s">
        <v>185</v>
      </c>
      <c r="AT310" s="140" t="s">
        <v>308</v>
      </c>
      <c r="AU310" s="140" t="s">
        <v>85</v>
      </c>
      <c r="AY310" s="17" t="s">
        <v>134</v>
      </c>
      <c r="BE310" s="141">
        <f t="shared" si="14"/>
        <v>0</v>
      </c>
      <c r="BF310" s="141">
        <f t="shared" si="15"/>
        <v>0</v>
      </c>
      <c r="BG310" s="141">
        <f t="shared" si="16"/>
        <v>0</v>
      </c>
      <c r="BH310" s="141">
        <f t="shared" si="17"/>
        <v>0</v>
      </c>
      <c r="BI310" s="141">
        <f t="shared" si="18"/>
        <v>0</v>
      </c>
      <c r="BJ310" s="17" t="s">
        <v>81</v>
      </c>
      <c r="BK310" s="141">
        <f t="shared" si="19"/>
        <v>0</v>
      </c>
      <c r="BL310" s="17" t="s">
        <v>141</v>
      </c>
      <c r="BM310" s="140" t="s">
        <v>553</v>
      </c>
    </row>
    <row r="311" spans="2:65" s="11" customFormat="1" ht="22.9" customHeight="1">
      <c r="B311" s="116"/>
      <c r="D311" s="117" t="s">
        <v>75</v>
      </c>
      <c r="E311" s="126" t="s">
        <v>554</v>
      </c>
      <c r="F311" s="126" t="s">
        <v>555</v>
      </c>
      <c r="I311" s="119"/>
      <c r="J311" s="127">
        <f>BK311</f>
        <v>0</v>
      </c>
      <c r="L311" s="116"/>
      <c r="M311" s="121"/>
      <c r="P311" s="122">
        <f>SUM(P312:P316)</f>
        <v>0</v>
      </c>
      <c r="R311" s="122">
        <f>SUM(R312:R316)</f>
        <v>0</v>
      </c>
      <c r="T311" s="123">
        <f>SUM(T312:T316)</f>
        <v>0</v>
      </c>
      <c r="AR311" s="117" t="s">
        <v>81</v>
      </c>
      <c r="AT311" s="124" t="s">
        <v>75</v>
      </c>
      <c r="AU311" s="124" t="s">
        <v>81</v>
      </c>
      <c r="AY311" s="117" t="s">
        <v>134</v>
      </c>
      <c r="BK311" s="125">
        <f>SUM(BK312:BK316)</f>
        <v>0</v>
      </c>
    </row>
    <row r="312" spans="2:65" s="1" customFormat="1" ht="21.75" customHeight="1">
      <c r="B312" s="128"/>
      <c r="C312" s="129" t="s">
        <v>556</v>
      </c>
      <c r="D312" s="129" t="s">
        <v>136</v>
      </c>
      <c r="E312" s="130" t="s">
        <v>557</v>
      </c>
      <c r="F312" s="131" t="s">
        <v>558</v>
      </c>
      <c r="G312" s="132" t="s">
        <v>283</v>
      </c>
      <c r="H312" s="133">
        <v>31.686</v>
      </c>
      <c r="I312" s="134"/>
      <c r="J312" s="135">
        <f>ROUND(I312*H312,2)</f>
        <v>0</v>
      </c>
      <c r="K312" s="131" t="s">
        <v>140</v>
      </c>
      <c r="L312" s="32"/>
      <c r="M312" s="136" t="s">
        <v>1</v>
      </c>
      <c r="N312" s="137" t="s">
        <v>41</v>
      </c>
      <c r="P312" s="138">
        <f>O312*H312</f>
        <v>0</v>
      </c>
      <c r="Q312" s="138">
        <v>0</v>
      </c>
      <c r="R312" s="138">
        <f>Q312*H312</f>
        <v>0</v>
      </c>
      <c r="S312" s="138">
        <v>0</v>
      </c>
      <c r="T312" s="139">
        <f>S312*H312</f>
        <v>0</v>
      </c>
      <c r="AR312" s="140" t="s">
        <v>141</v>
      </c>
      <c r="AT312" s="140" t="s">
        <v>136</v>
      </c>
      <c r="AU312" s="140" t="s">
        <v>85</v>
      </c>
      <c r="AY312" s="17" t="s">
        <v>134</v>
      </c>
      <c r="BE312" s="141">
        <f>IF(N312="základní",J312,0)</f>
        <v>0</v>
      </c>
      <c r="BF312" s="141">
        <f>IF(N312="snížená",J312,0)</f>
        <v>0</v>
      </c>
      <c r="BG312" s="141">
        <f>IF(N312="zákl. přenesená",J312,0)</f>
        <v>0</v>
      </c>
      <c r="BH312" s="141">
        <f>IF(N312="sníž. přenesená",J312,0)</f>
        <v>0</v>
      </c>
      <c r="BI312" s="141">
        <f>IF(N312="nulová",J312,0)</f>
        <v>0</v>
      </c>
      <c r="BJ312" s="17" t="s">
        <v>81</v>
      </c>
      <c r="BK312" s="141">
        <f>ROUND(I312*H312,2)</f>
        <v>0</v>
      </c>
      <c r="BL312" s="17" t="s">
        <v>141</v>
      </c>
      <c r="BM312" s="140" t="s">
        <v>559</v>
      </c>
    </row>
    <row r="313" spans="2:65" s="1" customFormat="1" ht="24.2" customHeight="1">
      <c r="B313" s="128"/>
      <c r="C313" s="129" t="s">
        <v>560</v>
      </c>
      <c r="D313" s="129" t="s">
        <v>136</v>
      </c>
      <c r="E313" s="130" t="s">
        <v>561</v>
      </c>
      <c r="F313" s="131" t="s">
        <v>562</v>
      </c>
      <c r="G313" s="132" t="s">
        <v>283</v>
      </c>
      <c r="H313" s="133">
        <v>602.03399999999999</v>
      </c>
      <c r="I313" s="134"/>
      <c r="J313" s="135">
        <f>ROUND(I313*H313,2)</f>
        <v>0</v>
      </c>
      <c r="K313" s="131" t="s">
        <v>140</v>
      </c>
      <c r="L313" s="32"/>
      <c r="M313" s="136" t="s">
        <v>1</v>
      </c>
      <c r="N313" s="137" t="s">
        <v>41</v>
      </c>
      <c r="P313" s="138">
        <f>O313*H313</f>
        <v>0</v>
      </c>
      <c r="Q313" s="138">
        <v>0</v>
      </c>
      <c r="R313" s="138">
        <f>Q313*H313</f>
        <v>0</v>
      </c>
      <c r="S313" s="138">
        <v>0</v>
      </c>
      <c r="T313" s="139">
        <f>S313*H313</f>
        <v>0</v>
      </c>
      <c r="AR313" s="140" t="s">
        <v>141</v>
      </c>
      <c r="AT313" s="140" t="s">
        <v>136</v>
      </c>
      <c r="AU313" s="140" t="s">
        <v>85</v>
      </c>
      <c r="AY313" s="17" t="s">
        <v>134</v>
      </c>
      <c r="BE313" s="141">
        <f>IF(N313="základní",J313,0)</f>
        <v>0</v>
      </c>
      <c r="BF313" s="141">
        <f>IF(N313="snížená",J313,0)</f>
        <v>0</v>
      </c>
      <c r="BG313" s="141">
        <f>IF(N313="zákl. přenesená",J313,0)</f>
        <v>0</v>
      </c>
      <c r="BH313" s="141">
        <f>IF(N313="sníž. přenesená",J313,0)</f>
        <v>0</v>
      </c>
      <c r="BI313" s="141">
        <f>IF(N313="nulová",J313,0)</f>
        <v>0</v>
      </c>
      <c r="BJ313" s="17" t="s">
        <v>81</v>
      </c>
      <c r="BK313" s="141">
        <f>ROUND(I313*H313,2)</f>
        <v>0</v>
      </c>
      <c r="BL313" s="17" t="s">
        <v>141</v>
      </c>
      <c r="BM313" s="140" t="s">
        <v>563</v>
      </c>
    </row>
    <row r="314" spans="2:65" s="12" customFormat="1" ht="11.25">
      <c r="B314" s="142"/>
      <c r="D314" s="143" t="s">
        <v>143</v>
      </c>
      <c r="F314" s="145" t="s">
        <v>564</v>
      </c>
      <c r="H314" s="146">
        <v>602.03399999999999</v>
      </c>
      <c r="I314" s="147"/>
      <c r="L314" s="142"/>
      <c r="M314" s="148"/>
      <c r="T314" s="149"/>
      <c r="AT314" s="144" t="s">
        <v>143</v>
      </c>
      <c r="AU314" s="144" t="s">
        <v>85</v>
      </c>
      <c r="AV314" s="12" t="s">
        <v>85</v>
      </c>
      <c r="AW314" s="12" t="s">
        <v>3</v>
      </c>
      <c r="AX314" s="12" t="s">
        <v>81</v>
      </c>
      <c r="AY314" s="144" t="s">
        <v>134</v>
      </c>
    </row>
    <row r="315" spans="2:65" s="1" customFormat="1" ht="24.2" customHeight="1">
      <c r="B315" s="128"/>
      <c r="C315" s="129" t="s">
        <v>565</v>
      </c>
      <c r="D315" s="129" t="s">
        <v>136</v>
      </c>
      <c r="E315" s="130" t="s">
        <v>566</v>
      </c>
      <c r="F315" s="131" t="s">
        <v>567</v>
      </c>
      <c r="G315" s="132" t="s">
        <v>283</v>
      </c>
      <c r="H315" s="133">
        <v>31.686</v>
      </c>
      <c r="I315" s="134"/>
      <c r="J315" s="135">
        <f>ROUND(I315*H315,2)</f>
        <v>0</v>
      </c>
      <c r="K315" s="131" t="s">
        <v>140</v>
      </c>
      <c r="L315" s="32"/>
      <c r="M315" s="136" t="s">
        <v>1</v>
      </c>
      <c r="N315" s="137" t="s">
        <v>41</v>
      </c>
      <c r="P315" s="138">
        <f>O315*H315</f>
        <v>0</v>
      </c>
      <c r="Q315" s="138">
        <v>0</v>
      </c>
      <c r="R315" s="138">
        <f>Q315*H315</f>
        <v>0</v>
      </c>
      <c r="S315" s="138">
        <v>0</v>
      </c>
      <c r="T315" s="139">
        <f>S315*H315</f>
        <v>0</v>
      </c>
      <c r="AR315" s="140" t="s">
        <v>141</v>
      </c>
      <c r="AT315" s="140" t="s">
        <v>136</v>
      </c>
      <c r="AU315" s="140" t="s">
        <v>85</v>
      </c>
      <c r="AY315" s="17" t="s">
        <v>134</v>
      </c>
      <c r="BE315" s="141">
        <f>IF(N315="základní",J315,0)</f>
        <v>0</v>
      </c>
      <c r="BF315" s="141">
        <f>IF(N315="snížená",J315,0)</f>
        <v>0</v>
      </c>
      <c r="BG315" s="141">
        <f>IF(N315="zákl. přenesená",J315,0)</f>
        <v>0</v>
      </c>
      <c r="BH315" s="141">
        <f>IF(N315="sníž. přenesená",J315,0)</f>
        <v>0</v>
      </c>
      <c r="BI315" s="141">
        <f>IF(N315="nulová",J315,0)</f>
        <v>0</v>
      </c>
      <c r="BJ315" s="17" t="s">
        <v>81</v>
      </c>
      <c r="BK315" s="141">
        <f>ROUND(I315*H315,2)</f>
        <v>0</v>
      </c>
      <c r="BL315" s="17" t="s">
        <v>141</v>
      </c>
      <c r="BM315" s="140" t="s">
        <v>568</v>
      </c>
    </row>
    <row r="316" spans="2:65" s="1" customFormat="1" ht="37.9" customHeight="1">
      <c r="B316" s="128"/>
      <c r="C316" s="129" t="s">
        <v>569</v>
      </c>
      <c r="D316" s="129" t="s">
        <v>136</v>
      </c>
      <c r="E316" s="130" t="s">
        <v>570</v>
      </c>
      <c r="F316" s="131" t="s">
        <v>571</v>
      </c>
      <c r="G316" s="132" t="s">
        <v>283</v>
      </c>
      <c r="H316" s="133">
        <v>31.686</v>
      </c>
      <c r="I316" s="134"/>
      <c r="J316" s="135">
        <f>ROUND(I316*H316,2)</f>
        <v>0</v>
      </c>
      <c r="K316" s="131" t="s">
        <v>140</v>
      </c>
      <c r="L316" s="32"/>
      <c r="M316" s="136" t="s">
        <v>1</v>
      </c>
      <c r="N316" s="137" t="s">
        <v>41</v>
      </c>
      <c r="P316" s="138">
        <f>O316*H316</f>
        <v>0</v>
      </c>
      <c r="Q316" s="138">
        <v>0</v>
      </c>
      <c r="R316" s="138">
        <f>Q316*H316</f>
        <v>0</v>
      </c>
      <c r="S316" s="138">
        <v>0</v>
      </c>
      <c r="T316" s="139">
        <f>S316*H316</f>
        <v>0</v>
      </c>
      <c r="AR316" s="140" t="s">
        <v>141</v>
      </c>
      <c r="AT316" s="140" t="s">
        <v>136</v>
      </c>
      <c r="AU316" s="140" t="s">
        <v>85</v>
      </c>
      <c r="AY316" s="17" t="s">
        <v>134</v>
      </c>
      <c r="BE316" s="141">
        <f>IF(N316="základní",J316,0)</f>
        <v>0</v>
      </c>
      <c r="BF316" s="141">
        <f>IF(N316="snížená",J316,0)</f>
        <v>0</v>
      </c>
      <c r="BG316" s="141">
        <f>IF(N316="zákl. přenesená",J316,0)</f>
        <v>0</v>
      </c>
      <c r="BH316" s="141">
        <f>IF(N316="sníž. přenesená",J316,0)</f>
        <v>0</v>
      </c>
      <c r="BI316" s="141">
        <f>IF(N316="nulová",J316,0)</f>
        <v>0</v>
      </c>
      <c r="BJ316" s="17" t="s">
        <v>81</v>
      </c>
      <c r="BK316" s="141">
        <f>ROUND(I316*H316,2)</f>
        <v>0</v>
      </c>
      <c r="BL316" s="17" t="s">
        <v>141</v>
      </c>
      <c r="BM316" s="140" t="s">
        <v>572</v>
      </c>
    </row>
    <row r="317" spans="2:65" s="11" customFormat="1" ht="22.9" customHeight="1">
      <c r="B317" s="116"/>
      <c r="D317" s="117" t="s">
        <v>75</v>
      </c>
      <c r="E317" s="126" t="s">
        <v>573</v>
      </c>
      <c r="F317" s="126" t="s">
        <v>574</v>
      </c>
      <c r="I317" s="119"/>
      <c r="J317" s="127">
        <f>BK317</f>
        <v>0</v>
      </c>
      <c r="L317" s="116"/>
      <c r="M317" s="121"/>
      <c r="P317" s="122">
        <f>P318</f>
        <v>0</v>
      </c>
      <c r="R317" s="122">
        <f>R318</f>
        <v>0</v>
      </c>
      <c r="T317" s="123">
        <f>T318</f>
        <v>0</v>
      </c>
      <c r="AR317" s="117" t="s">
        <v>81</v>
      </c>
      <c r="AT317" s="124" t="s">
        <v>75</v>
      </c>
      <c r="AU317" s="124" t="s">
        <v>81</v>
      </c>
      <c r="AY317" s="117" t="s">
        <v>134</v>
      </c>
      <c r="BK317" s="125">
        <f>BK318</f>
        <v>0</v>
      </c>
    </row>
    <row r="318" spans="2:65" s="1" customFormat="1" ht="24.2" customHeight="1">
      <c r="B318" s="128"/>
      <c r="C318" s="129" t="s">
        <v>575</v>
      </c>
      <c r="D318" s="129" t="s">
        <v>136</v>
      </c>
      <c r="E318" s="130" t="s">
        <v>576</v>
      </c>
      <c r="F318" s="131" t="s">
        <v>577</v>
      </c>
      <c r="G318" s="132" t="s">
        <v>283</v>
      </c>
      <c r="H318" s="133">
        <v>327.51400000000001</v>
      </c>
      <c r="I318" s="134"/>
      <c r="J318" s="135">
        <f>ROUND(I318*H318,2)</f>
        <v>0</v>
      </c>
      <c r="K318" s="131" t="s">
        <v>140</v>
      </c>
      <c r="L318" s="32"/>
      <c r="M318" s="136" t="s">
        <v>1</v>
      </c>
      <c r="N318" s="137" t="s">
        <v>41</v>
      </c>
      <c r="P318" s="138">
        <f>O318*H318</f>
        <v>0</v>
      </c>
      <c r="Q318" s="138">
        <v>0</v>
      </c>
      <c r="R318" s="138">
        <f>Q318*H318</f>
        <v>0</v>
      </c>
      <c r="S318" s="138">
        <v>0</v>
      </c>
      <c r="T318" s="139">
        <f>S318*H318</f>
        <v>0</v>
      </c>
      <c r="AR318" s="140" t="s">
        <v>141</v>
      </c>
      <c r="AT318" s="140" t="s">
        <v>136</v>
      </c>
      <c r="AU318" s="140" t="s">
        <v>85</v>
      </c>
      <c r="AY318" s="17" t="s">
        <v>134</v>
      </c>
      <c r="BE318" s="141">
        <f>IF(N318="základní",J318,0)</f>
        <v>0</v>
      </c>
      <c r="BF318" s="141">
        <f>IF(N318="snížená",J318,0)</f>
        <v>0</v>
      </c>
      <c r="BG318" s="141">
        <f>IF(N318="zákl. přenesená",J318,0)</f>
        <v>0</v>
      </c>
      <c r="BH318" s="141">
        <f>IF(N318="sníž. přenesená",J318,0)</f>
        <v>0</v>
      </c>
      <c r="BI318" s="141">
        <f>IF(N318="nulová",J318,0)</f>
        <v>0</v>
      </c>
      <c r="BJ318" s="17" t="s">
        <v>81</v>
      </c>
      <c r="BK318" s="141">
        <f>ROUND(I318*H318,2)</f>
        <v>0</v>
      </c>
      <c r="BL318" s="17" t="s">
        <v>141</v>
      </c>
      <c r="BM318" s="140" t="s">
        <v>578</v>
      </c>
    </row>
    <row r="319" spans="2:65" s="11" customFormat="1" ht="25.9" customHeight="1">
      <c r="B319" s="116"/>
      <c r="D319" s="117" t="s">
        <v>75</v>
      </c>
      <c r="E319" s="118" t="s">
        <v>579</v>
      </c>
      <c r="F319" s="118" t="s">
        <v>580</v>
      </c>
      <c r="I319" s="119"/>
      <c r="J319" s="120">
        <f>BK319</f>
        <v>0</v>
      </c>
      <c r="L319" s="116"/>
      <c r="M319" s="121"/>
      <c r="P319" s="122">
        <f>P320+P324+P326</f>
        <v>0</v>
      </c>
      <c r="R319" s="122">
        <f>R320+R324+R326</f>
        <v>0</v>
      </c>
      <c r="T319" s="123">
        <f>T320+T324+T326</f>
        <v>0</v>
      </c>
      <c r="AR319" s="117" t="s">
        <v>158</v>
      </c>
      <c r="AT319" s="124" t="s">
        <v>75</v>
      </c>
      <c r="AU319" s="124" t="s">
        <v>76</v>
      </c>
      <c r="AY319" s="117" t="s">
        <v>134</v>
      </c>
      <c r="BK319" s="125">
        <f>BK320+BK324+BK326</f>
        <v>0</v>
      </c>
    </row>
    <row r="320" spans="2:65" s="11" customFormat="1" ht="22.9" customHeight="1">
      <c r="B320" s="116"/>
      <c r="D320" s="117" t="s">
        <v>75</v>
      </c>
      <c r="E320" s="126" t="s">
        <v>581</v>
      </c>
      <c r="F320" s="126" t="s">
        <v>582</v>
      </c>
      <c r="I320" s="119"/>
      <c r="J320" s="127">
        <f>BK320</f>
        <v>0</v>
      </c>
      <c r="L320" s="116"/>
      <c r="M320" s="121"/>
      <c r="P320" s="122">
        <f>SUM(P321:P323)</f>
        <v>0</v>
      </c>
      <c r="R320" s="122">
        <f>SUM(R321:R323)</f>
        <v>0</v>
      </c>
      <c r="T320" s="123">
        <f>SUM(T321:T323)</f>
        <v>0</v>
      </c>
      <c r="AR320" s="117" t="s">
        <v>158</v>
      </c>
      <c r="AT320" s="124" t="s">
        <v>75</v>
      </c>
      <c r="AU320" s="124" t="s">
        <v>81</v>
      </c>
      <c r="AY320" s="117" t="s">
        <v>134</v>
      </c>
      <c r="BK320" s="125">
        <f>SUM(BK321:BK323)</f>
        <v>0</v>
      </c>
    </row>
    <row r="321" spans="2:65" s="1" customFormat="1" ht="16.5" customHeight="1">
      <c r="B321" s="128"/>
      <c r="C321" s="129" t="s">
        <v>583</v>
      </c>
      <c r="D321" s="129" t="s">
        <v>136</v>
      </c>
      <c r="E321" s="130" t="s">
        <v>584</v>
      </c>
      <c r="F321" s="131" t="s">
        <v>585</v>
      </c>
      <c r="G321" s="132" t="s">
        <v>586</v>
      </c>
      <c r="H321" s="133">
        <v>1</v>
      </c>
      <c r="I321" s="134"/>
      <c r="J321" s="135">
        <f>ROUND(I321*H321,2)</f>
        <v>0</v>
      </c>
      <c r="K321" s="131" t="s">
        <v>140</v>
      </c>
      <c r="L321" s="32"/>
      <c r="M321" s="136" t="s">
        <v>1</v>
      </c>
      <c r="N321" s="137" t="s">
        <v>41</v>
      </c>
      <c r="P321" s="138">
        <f>O321*H321</f>
        <v>0</v>
      </c>
      <c r="Q321" s="138">
        <v>0</v>
      </c>
      <c r="R321" s="138">
        <f>Q321*H321</f>
        <v>0</v>
      </c>
      <c r="S321" s="138">
        <v>0</v>
      </c>
      <c r="T321" s="139">
        <f>S321*H321</f>
        <v>0</v>
      </c>
      <c r="AR321" s="140" t="s">
        <v>587</v>
      </c>
      <c r="AT321" s="140" t="s">
        <v>136</v>
      </c>
      <c r="AU321" s="140" t="s">
        <v>85</v>
      </c>
      <c r="AY321" s="17" t="s">
        <v>134</v>
      </c>
      <c r="BE321" s="141">
        <f>IF(N321="základní",J321,0)</f>
        <v>0</v>
      </c>
      <c r="BF321" s="141">
        <f>IF(N321="snížená",J321,0)</f>
        <v>0</v>
      </c>
      <c r="BG321" s="141">
        <f>IF(N321="zákl. přenesená",J321,0)</f>
        <v>0</v>
      </c>
      <c r="BH321" s="141">
        <f>IF(N321="sníž. přenesená",J321,0)</f>
        <v>0</v>
      </c>
      <c r="BI321" s="141">
        <f>IF(N321="nulová",J321,0)</f>
        <v>0</v>
      </c>
      <c r="BJ321" s="17" t="s">
        <v>81</v>
      </c>
      <c r="BK321" s="141">
        <f>ROUND(I321*H321,2)</f>
        <v>0</v>
      </c>
      <c r="BL321" s="17" t="s">
        <v>587</v>
      </c>
      <c r="BM321" s="140" t="s">
        <v>588</v>
      </c>
    </row>
    <row r="322" spans="2:65" s="1" customFormat="1" ht="16.5" customHeight="1">
      <c r="B322" s="128"/>
      <c r="C322" s="129" t="s">
        <v>589</v>
      </c>
      <c r="D322" s="129" t="s">
        <v>136</v>
      </c>
      <c r="E322" s="130" t="s">
        <v>590</v>
      </c>
      <c r="F322" s="131" t="s">
        <v>591</v>
      </c>
      <c r="G322" s="132" t="s">
        <v>586</v>
      </c>
      <c r="H322" s="133">
        <v>1</v>
      </c>
      <c r="I322" s="134"/>
      <c r="J322" s="135">
        <f>ROUND(I322*H322,2)</f>
        <v>0</v>
      </c>
      <c r="K322" s="131" t="s">
        <v>140</v>
      </c>
      <c r="L322" s="32"/>
      <c r="M322" s="136" t="s">
        <v>1</v>
      </c>
      <c r="N322" s="137" t="s">
        <v>41</v>
      </c>
      <c r="P322" s="138">
        <f>O322*H322</f>
        <v>0</v>
      </c>
      <c r="Q322" s="138">
        <v>0</v>
      </c>
      <c r="R322" s="138">
        <f>Q322*H322</f>
        <v>0</v>
      </c>
      <c r="S322" s="138">
        <v>0</v>
      </c>
      <c r="T322" s="139">
        <f>S322*H322</f>
        <v>0</v>
      </c>
      <c r="AR322" s="140" t="s">
        <v>587</v>
      </c>
      <c r="AT322" s="140" t="s">
        <v>136</v>
      </c>
      <c r="AU322" s="140" t="s">
        <v>85</v>
      </c>
      <c r="AY322" s="17" t="s">
        <v>134</v>
      </c>
      <c r="BE322" s="141">
        <f>IF(N322="základní",J322,0)</f>
        <v>0</v>
      </c>
      <c r="BF322" s="141">
        <f>IF(N322="snížená",J322,0)</f>
        <v>0</v>
      </c>
      <c r="BG322" s="141">
        <f>IF(N322="zákl. přenesená",J322,0)</f>
        <v>0</v>
      </c>
      <c r="BH322" s="141">
        <f>IF(N322="sníž. přenesená",J322,0)</f>
        <v>0</v>
      </c>
      <c r="BI322" s="141">
        <f>IF(N322="nulová",J322,0)</f>
        <v>0</v>
      </c>
      <c r="BJ322" s="17" t="s">
        <v>81</v>
      </c>
      <c r="BK322" s="141">
        <f>ROUND(I322*H322,2)</f>
        <v>0</v>
      </c>
      <c r="BL322" s="17" t="s">
        <v>587</v>
      </c>
      <c r="BM322" s="140" t="s">
        <v>592</v>
      </c>
    </row>
    <row r="323" spans="2:65" s="1" customFormat="1" ht="16.5" customHeight="1">
      <c r="B323" s="128"/>
      <c r="C323" s="129" t="s">
        <v>593</v>
      </c>
      <c r="D323" s="129" t="s">
        <v>136</v>
      </c>
      <c r="E323" s="130" t="s">
        <v>594</v>
      </c>
      <c r="F323" s="131" t="s">
        <v>595</v>
      </c>
      <c r="G323" s="132" t="s">
        <v>586</v>
      </c>
      <c r="H323" s="133">
        <v>1</v>
      </c>
      <c r="I323" s="134"/>
      <c r="J323" s="135">
        <f>ROUND(I323*H323,2)</f>
        <v>0</v>
      </c>
      <c r="K323" s="131" t="s">
        <v>140</v>
      </c>
      <c r="L323" s="32"/>
      <c r="M323" s="136" t="s">
        <v>1</v>
      </c>
      <c r="N323" s="137" t="s">
        <v>41</v>
      </c>
      <c r="P323" s="138">
        <f>O323*H323</f>
        <v>0</v>
      </c>
      <c r="Q323" s="138">
        <v>0</v>
      </c>
      <c r="R323" s="138">
        <f>Q323*H323</f>
        <v>0</v>
      </c>
      <c r="S323" s="138">
        <v>0</v>
      </c>
      <c r="T323" s="139">
        <f>S323*H323</f>
        <v>0</v>
      </c>
      <c r="AR323" s="140" t="s">
        <v>587</v>
      </c>
      <c r="AT323" s="140" t="s">
        <v>136</v>
      </c>
      <c r="AU323" s="140" t="s">
        <v>85</v>
      </c>
      <c r="AY323" s="17" t="s">
        <v>134</v>
      </c>
      <c r="BE323" s="141">
        <f>IF(N323="základní",J323,0)</f>
        <v>0</v>
      </c>
      <c r="BF323" s="141">
        <f>IF(N323="snížená",J323,0)</f>
        <v>0</v>
      </c>
      <c r="BG323" s="141">
        <f>IF(N323="zákl. přenesená",J323,0)</f>
        <v>0</v>
      </c>
      <c r="BH323" s="141">
        <f>IF(N323="sníž. přenesená",J323,0)</f>
        <v>0</v>
      </c>
      <c r="BI323" s="141">
        <f>IF(N323="nulová",J323,0)</f>
        <v>0</v>
      </c>
      <c r="BJ323" s="17" t="s">
        <v>81</v>
      </c>
      <c r="BK323" s="141">
        <f>ROUND(I323*H323,2)</f>
        <v>0</v>
      </c>
      <c r="BL323" s="17" t="s">
        <v>587</v>
      </c>
      <c r="BM323" s="140" t="s">
        <v>596</v>
      </c>
    </row>
    <row r="324" spans="2:65" s="11" customFormat="1" ht="22.9" customHeight="1">
      <c r="B324" s="116"/>
      <c r="D324" s="117" t="s">
        <v>75</v>
      </c>
      <c r="E324" s="126" t="s">
        <v>597</v>
      </c>
      <c r="F324" s="126" t="s">
        <v>598</v>
      </c>
      <c r="I324" s="119"/>
      <c r="J324" s="127">
        <f>BK324</f>
        <v>0</v>
      </c>
      <c r="L324" s="116"/>
      <c r="M324" s="121"/>
      <c r="P324" s="122">
        <f>P325</f>
        <v>0</v>
      </c>
      <c r="R324" s="122">
        <f>R325</f>
        <v>0</v>
      </c>
      <c r="T324" s="123">
        <f>T325</f>
        <v>0</v>
      </c>
      <c r="AR324" s="117" t="s">
        <v>158</v>
      </c>
      <c r="AT324" s="124" t="s">
        <v>75</v>
      </c>
      <c r="AU324" s="124" t="s">
        <v>81</v>
      </c>
      <c r="AY324" s="117" t="s">
        <v>134</v>
      </c>
      <c r="BK324" s="125">
        <f>BK325</f>
        <v>0</v>
      </c>
    </row>
    <row r="325" spans="2:65" s="1" customFormat="1" ht="16.5" customHeight="1">
      <c r="B325" s="128"/>
      <c r="C325" s="129" t="s">
        <v>599</v>
      </c>
      <c r="D325" s="129" t="s">
        <v>136</v>
      </c>
      <c r="E325" s="130" t="s">
        <v>600</v>
      </c>
      <c r="F325" s="131" t="s">
        <v>598</v>
      </c>
      <c r="G325" s="132" t="s">
        <v>586</v>
      </c>
      <c r="H325" s="133">
        <v>1</v>
      </c>
      <c r="I325" s="134"/>
      <c r="J325" s="135">
        <f>ROUND(I325*H325,2)</f>
        <v>0</v>
      </c>
      <c r="K325" s="131" t="s">
        <v>140</v>
      </c>
      <c r="L325" s="32"/>
      <c r="M325" s="136" t="s">
        <v>1</v>
      </c>
      <c r="N325" s="137" t="s">
        <v>41</v>
      </c>
      <c r="P325" s="138">
        <f>O325*H325</f>
        <v>0</v>
      </c>
      <c r="Q325" s="138">
        <v>0</v>
      </c>
      <c r="R325" s="138">
        <f>Q325*H325</f>
        <v>0</v>
      </c>
      <c r="S325" s="138">
        <v>0</v>
      </c>
      <c r="T325" s="139">
        <f>S325*H325</f>
        <v>0</v>
      </c>
      <c r="AR325" s="140" t="s">
        <v>587</v>
      </c>
      <c r="AT325" s="140" t="s">
        <v>136</v>
      </c>
      <c r="AU325" s="140" t="s">
        <v>85</v>
      </c>
      <c r="AY325" s="17" t="s">
        <v>134</v>
      </c>
      <c r="BE325" s="141">
        <f>IF(N325="základní",J325,0)</f>
        <v>0</v>
      </c>
      <c r="BF325" s="141">
        <f>IF(N325="snížená",J325,0)</f>
        <v>0</v>
      </c>
      <c r="BG325" s="141">
        <f>IF(N325="zákl. přenesená",J325,0)</f>
        <v>0</v>
      </c>
      <c r="BH325" s="141">
        <f>IF(N325="sníž. přenesená",J325,0)</f>
        <v>0</v>
      </c>
      <c r="BI325" s="141">
        <f>IF(N325="nulová",J325,0)</f>
        <v>0</v>
      </c>
      <c r="BJ325" s="17" t="s">
        <v>81</v>
      </c>
      <c r="BK325" s="141">
        <f>ROUND(I325*H325,2)</f>
        <v>0</v>
      </c>
      <c r="BL325" s="17" t="s">
        <v>587</v>
      </c>
      <c r="BM325" s="140" t="s">
        <v>601</v>
      </c>
    </row>
    <row r="326" spans="2:65" s="11" customFormat="1" ht="22.9" customHeight="1">
      <c r="B326" s="116"/>
      <c r="D326" s="117" t="s">
        <v>75</v>
      </c>
      <c r="E326" s="126" t="s">
        <v>602</v>
      </c>
      <c r="F326" s="126" t="s">
        <v>603</v>
      </c>
      <c r="I326" s="119"/>
      <c r="J326" s="127">
        <f>BK326</f>
        <v>0</v>
      </c>
      <c r="L326" s="116"/>
      <c r="M326" s="121"/>
      <c r="P326" s="122">
        <f>P327</f>
        <v>0</v>
      </c>
      <c r="R326" s="122">
        <f>R327</f>
        <v>0</v>
      </c>
      <c r="T326" s="123">
        <f>T327</f>
        <v>0</v>
      </c>
      <c r="AR326" s="117" t="s">
        <v>158</v>
      </c>
      <c r="AT326" s="124" t="s">
        <v>75</v>
      </c>
      <c r="AU326" s="124" t="s">
        <v>81</v>
      </c>
      <c r="AY326" s="117" t="s">
        <v>134</v>
      </c>
      <c r="BK326" s="125">
        <f>BK327</f>
        <v>0</v>
      </c>
    </row>
    <row r="327" spans="2:65" s="1" customFormat="1" ht="16.5" customHeight="1">
      <c r="B327" s="128"/>
      <c r="C327" s="129" t="s">
        <v>604</v>
      </c>
      <c r="D327" s="129" t="s">
        <v>136</v>
      </c>
      <c r="E327" s="130" t="s">
        <v>605</v>
      </c>
      <c r="F327" s="131" t="s">
        <v>606</v>
      </c>
      <c r="G327" s="132" t="s">
        <v>586</v>
      </c>
      <c r="H327" s="133">
        <v>1</v>
      </c>
      <c r="I327" s="134"/>
      <c r="J327" s="135">
        <f>ROUND(I327*H327,2)</f>
        <v>0</v>
      </c>
      <c r="K327" s="131" t="s">
        <v>140</v>
      </c>
      <c r="L327" s="32"/>
      <c r="M327" s="180" t="s">
        <v>1</v>
      </c>
      <c r="N327" s="181" t="s">
        <v>41</v>
      </c>
      <c r="O327" s="182"/>
      <c r="P327" s="183">
        <f>O327*H327</f>
        <v>0</v>
      </c>
      <c r="Q327" s="183">
        <v>0</v>
      </c>
      <c r="R327" s="183">
        <f>Q327*H327</f>
        <v>0</v>
      </c>
      <c r="S327" s="183">
        <v>0</v>
      </c>
      <c r="T327" s="184">
        <f>S327*H327</f>
        <v>0</v>
      </c>
      <c r="AR327" s="140" t="s">
        <v>587</v>
      </c>
      <c r="AT327" s="140" t="s">
        <v>136</v>
      </c>
      <c r="AU327" s="140" t="s">
        <v>85</v>
      </c>
      <c r="AY327" s="17" t="s">
        <v>134</v>
      </c>
      <c r="BE327" s="141">
        <f>IF(N327="základní",J327,0)</f>
        <v>0</v>
      </c>
      <c r="BF327" s="141">
        <f>IF(N327="snížená",J327,0)</f>
        <v>0</v>
      </c>
      <c r="BG327" s="141">
        <f>IF(N327="zákl. přenesená",J327,0)</f>
        <v>0</v>
      </c>
      <c r="BH327" s="141">
        <f>IF(N327="sníž. přenesená",J327,0)</f>
        <v>0</v>
      </c>
      <c r="BI327" s="141">
        <f>IF(N327="nulová",J327,0)</f>
        <v>0</v>
      </c>
      <c r="BJ327" s="17" t="s">
        <v>81</v>
      </c>
      <c r="BK327" s="141">
        <f>ROUND(I327*H327,2)</f>
        <v>0</v>
      </c>
      <c r="BL327" s="17" t="s">
        <v>587</v>
      </c>
      <c r="BM327" s="140" t="s">
        <v>607</v>
      </c>
    </row>
    <row r="328" spans="2:65" s="1" customFormat="1" ht="6.95" customHeight="1">
      <c r="B328" s="44"/>
      <c r="C328" s="45"/>
      <c r="D328" s="45"/>
      <c r="E328" s="45"/>
      <c r="F328" s="45"/>
      <c r="G328" s="45"/>
      <c r="H328" s="45"/>
      <c r="I328" s="45"/>
      <c r="J328" s="45"/>
      <c r="K328" s="45"/>
      <c r="L328" s="32"/>
    </row>
  </sheetData>
  <autoFilter ref="C122:K327" xr:uid="{00000000-0009-0000-0000-000001000000}"/>
  <mergeCells count="6">
    <mergeCell ref="L2:V2"/>
    <mergeCell ref="E7:H7"/>
    <mergeCell ref="E16:H16"/>
    <mergeCell ref="E25:H25"/>
    <mergeCell ref="E85:H85"/>
    <mergeCell ref="E115:H11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115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8"/>
      <c r="C3" s="19"/>
      <c r="D3" s="19"/>
      <c r="E3" s="19"/>
      <c r="F3" s="19"/>
      <c r="G3" s="19"/>
      <c r="H3" s="20"/>
    </row>
    <row r="4" spans="2:8" ht="24.95" customHeight="1">
      <c r="B4" s="20"/>
      <c r="C4" s="21" t="s">
        <v>608</v>
      </c>
      <c r="H4" s="20"/>
    </row>
    <row r="5" spans="2:8" ht="12" customHeight="1">
      <c r="B5" s="20"/>
      <c r="C5" s="24" t="s">
        <v>13</v>
      </c>
      <c r="D5" s="201" t="s">
        <v>14</v>
      </c>
      <c r="E5" s="197"/>
      <c r="F5" s="197"/>
      <c r="H5" s="20"/>
    </row>
    <row r="6" spans="2:8" ht="36.950000000000003" customHeight="1">
      <c r="B6" s="20"/>
      <c r="C6" s="26" t="s">
        <v>16</v>
      </c>
      <c r="D6" s="198" t="s">
        <v>17</v>
      </c>
      <c r="E6" s="197"/>
      <c r="F6" s="197"/>
      <c r="H6" s="20"/>
    </row>
    <row r="7" spans="2:8" ht="16.5" customHeight="1">
      <c r="B7" s="20"/>
      <c r="C7" s="27" t="s">
        <v>22</v>
      </c>
      <c r="D7" s="52" t="str">
        <f>'Rekapitulace stavby'!AN8</f>
        <v>29. 6. 2025</v>
      </c>
      <c r="H7" s="20"/>
    </row>
    <row r="8" spans="2:8" s="1" customFormat="1" ht="10.9" customHeight="1">
      <c r="B8" s="32"/>
      <c r="H8" s="32"/>
    </row>
    <row r="9" spans="2:8" s="10" customFormat="1" ht="29.25" customHeight="1">
      <c r="B9" s="108"/>
      <c r="C9" s="109" t="s">
        <v>57</v>
      </c>
      <c r="D9" s="110" t="s">
        <v>58</v>
      </c>
      <c r="E9" s="110" t="s">
        <v>121</v>
      </c>
      <c r="F9" s="111" t="s">
        <v>609</v>
      </c>
      <c r="H9" s="108"/>
    </row>
    <row r="10" spans="2:8" s="1" customFormat="1" ht="26.45" customHeight="1">
      <c r="B10" s="32"/>
      <c r="C10" s="185" t="s">
        <v>14</v>
      </c>
      <c r="D10" s="185" t="s">
        <v>17</v>
      </c>
      <c r="H10" s="32"/>
    </row>
    <row r="11" spans="2:8" s="1" customFormat="1" ht="16.899999999999999" customHeight="1">
      <c r="B11" s="32"/>
      <c r="C11" s="186" t="s">
        <v>101</v>
      </c>
      <c r="D11" s="187" t="s">
        <v>1</v>
      </c>
      <c r="E11" s="188" t="s">
        <v>1</v>
      </c>
      <c r="F11" s="189">
        <v>31.35</v>
      </c>
      <c r="H11" s="32"/>
    </row>
    <row r="12" spans="2:8" s="1" customFormat="1" ht="16.899999999999999" customHeight="1">
      <c r="B12" s="32"/>
      <c r="C12" s="190" t="s">
        <v>1</v>
      </c>
      <c r="D12" s="190" t="s">
        <v>610</v>
      </c>
      <c r="E12" s="17" t="s">
        <v>1</v>
      </c>
      <c r="F12" s="191">
        <v>0</v>
      </c>
      <c r="H12" s="32"/>
    </row>
    <row r="13" spans="2:8" s="1" customFormat="1" ht="16.899999999999999" customHeight="1">
      <c r="B13" s="32"/>
      <c r="C13" s="190" t="s">
        <v>1</v>
      </c>
      <c r="D13" s="190" t="s">
        <v>611</v>
      </c>
      <c r="E13" s="17" t="s">
        <v>1</v>
      </c>
      <c r="F13" s="191">
        <v>0</v>
      </c>
      <c r="H13" s="32"/>
    </row>
    <row r="14" spans="2:8" s="1" customFormat="1" ht="16.899999999999999" customHeight="1">
      <c r="B14" s="32"/>
      <c r="C14" s="190" t="s">
        <v>1</v>
      </c>
      <c r="D14" s="190" t="s">
        <v>612</v>
      </c>
      <c r="E14" s="17" t="s">
        <v>1</v>
      </c>
      <c r="F14" s="191">
        <v>22.8</v>
      </c>
      <c r="H14" s="32"/>
    </row>
    <row r="15" spans="2:8" s="1" customFormat="1" ht="16.899999999999999" customHeight="1">
      <c r="B15" s="32"/>
      <c r="C15" s="190" t="s">
        <v>1</v>
      </c>
      <c r="D15" s="190" t="s">
        <v>613</v>
      </c>
      <c r="E15" s="17" t="s">
        <v>1</v>
      </c>
      <c r="F15" s="191">
        <v>8.5500000000000007</v>
      </c>
      <c r="H15" s="32"/>
    </row>
    <row r="16" spans="2:8" s="1" customFormat="1" ht="16.899999999999999" customHeight="1">
      <c r="B16" s="32"/>
      <c r="C16" s="190" t="s">
        <v>101</v>
      </c>
      <c r="D16" s="190" t="s">
        <v>146</v>
      </c>
      <c r="E16" s="17" t="s">
        <v>1</v>
      </c>
      <c r="F16" s="191">
        <v>31.35</v>
      </c>
      <c r="H16" s="32"/>
    </row>
    <row r="17" spans="2:8" s="1" customFormat="1" ht="16.899999999999999" customHeight="1">
      <c r="B17" s="32"/>
      <c r="C17" s="192" t="s">
        <v>614</v>
      </c>
      <c r="H17" s="32"/>
    </row>
    <row r="18" spans="2:8" s="1" customFormat="1" ht="16.899999999999999" customHeight="1">
      <c r="B18" s="32"/>
      <c r="C18" s="190" t="s">
        <v>228</v>
      </c>
      <c r="D18" s="190" t="s">
        <v>229</v>
      </c>
      <c r="E18" s="17" t="s">
        <v>167</v>
      </c>
      <c r="F18" s="191">
        <v>57.843000000000004</v>
      </c>
      <c r="H18" s="32"/>
    </row>
    <row r="19" spans="2:8" s="1" customFormat="1" ht="16.899999999999999" customHeight="1">
      <c r="B19" s="32"/>
      <c r="C19" s="186" t="s">
        <v>91</v>
      </c>
      <c r="D19" s="187" t="s">
        <v>1</v>
      </c>
      <c r="E19" s="188" t="s">
        <v>1</v>
      </c>
      <c r="F19" s="189">
        <v>164.97499999999999</v>
      </c>
      <c r="H19" s="32"/>
    </row>
    <row r="20" spans="2:8" s="1" customFormat="1" ht="16.899999999999999" customHeight="1">
      <c r="B20" s="32"/>
      <c r="C20" s="190" t="s">
        <v>1</v>
      </c>
      <c r="D20" s="190" t="s">
        <v>252</v>
      </c>
      <c r="E20" s="17" t="s">
        <v>1</v>
      </c>
      <c r="F20" s="191">
        <v>0</v>
      </c>
      <c r="H20" s="32"/>
    </row>
    <row r="21" spans="2:8" s="1" customFormat="1" ht="16.899999999999999" customHeight="1">
      <c r="B21" s="32"/>
      <c r="C21" s="190" t="s">
        <v>1</v>
      </c>
      <c r="D21" s="190" t="s">
        <v>253</v>
      </c>
      <c r="E21" s="17" t="s">
        <v>1</v>
      </c>
      <c r="F21" s="191">
        <v>190.858</v>
      </c>
      <c r="H21" s="32"/>
    </row>
    <row r="22" spans="2:8" s="1" customFormat="1" ht="16.899999999999999" customHeight="1">
      <c r="B22" s="32"/>
      <c r="C22" s="190" t="s">
        <v>1</v>
      </c>
      <c r="D22" s="190" t="s">
        <v>254</v>
      </c>
      <c r="E22" s="17" t="s">
        <v>1</v>
      </c>
      <c r="F22" s="191">
        <v>-25.882999999999999</v>
      </c>
      <c r="H22" s="32"/>
    </row>
    <row r="23" spans="2:8" s="1" customFormat="1" ht="16.899999999999999" customHeight="1">
      <c r="B23" s="32"/>
      <c r="C23" s="190" t="s">
        <v>91</v>
      </c>
      <c r="D23" s="190" t="s">
        <v>146</v>
      </c>
      <c r="E23" s="17" t="s">
        <v>1</v>
      </c>
      <c r="F23" s="191">
        <v>164.97499999999999</v>
      </c>
      <c r="H23" s="32"/>
    </row>
    <row r="24" spans="2:8" s="1" customFormat="1" ht="16.899999999999999" customHeight="1">
      <c r="B24" s="32"/>
      <c r="C24" s="192" t="s">
        <v>614</v>
      </c>
      <c r="H24" s="32"/>
    </row>
    <row r="25" spans="2:8" s="1" customFormat="1" ht="22.5">
      <c r="B25" s="32"/>
      <c r="C25" s="190" t="s">
        <v>249</v>
      </c>
      <c r="D25" s="190" t="s">
        <v>250</v>
      </c>
      <c r="E25" s="17" t="s">
        <v>167</v>
      </c>
      <c r="F25" s="191">
        <v>82.488</v>
      </c>
      <c r="H25" s="32"/>
    </row>
    <row r="26" spans="2:8" s="1" customFormat="1" ht="22.5">
      <c r="B26" s="32"/>
      <c r="C26" s="190" t="s">
        <v>256</v>
      </c>
      <c r="D26" s="190" t="s">
        <v>257</v>
      </c>
      <c r="E26" s="17" t="s">
        <v>167</v>
      </c>
      <c r="F26" s="191">
        <v>824.875</v>
      </c>
      <c r="H26" s="32"/>
    </row>
    <row r="27" spans="2:8" s="1" customFormat="1" ht="22.5">
      <c r="B27" s="32"/>
      <c r="C27" s="190" t="s">
        <v>261</v>
      </c>
      <c r="D27" s="190" t="s">
        <v>262</v>
      </c>
      <c r="E27" s="17" t="s">
        <v>167</v>
      </c>
      <c r="F27" s="191">
        <v>82.488</v>
      </c>
      <c r="H27" s="32"/>
    </row>
    <row r="28" spans="2:8" s="1" customFormat="1" ht="22.5">
      <c r="B28" s="32"/>
      <c r="C28" s="190" t="s">
        <v>265</v>
      </c>
      <c r="D28" s="190" t="s">
        <v>266</v>
      </c>
      <c r="E28" s="17" t="s">
        <v>167</v>
      </c>
      <c r="F28" s="191">
        <v>824.875</v>
      </c>
      <c r="H28" s="32"/>
    </row>
    <row r="29" spans="2:8" s="1" customFormat="1" ht="22.5">
      <c r="B29" s="32"/>
      <c r="C29" s="190" t="s">
        <v>281</v>
      </c>
      <c r="D29" s="190" t="s">
        <v>282</v>
      </c>
      <c r="E29" s="17" t="s">
        <v>283</v>
      </c>
      <c r="F29" s="191">
        <v>329.95</v>
      </c>
      <c r="H29" s="32"/>
    </row>
    <row r="30" spans="2:8" s="1" customFormat="1" ht="16.899999999999999" customHeight="1">
      <c r="B30" s="32"/>
      <c r="C30" s="190" t="s">
        <v>287</v>
      </c>
      <c r="D30" s="190" t="s">
        <v>288</v>
      </c>
      <c r="E30" s="17" t="s">
        <v>167</v>
      </c>
      <c r="F30" s="191">
        <v>164.97499999999999</v>
      </c>
      <c r="H30" s="32"/>
    </row>
    <row r="31" spans="2:8" s="1" customFormat="1" ht="16.899999999999999" customHeight="1">
      <c r="B31" s="32"/>
      <c r="C31" s="186" t="s">
        <v>83</v>
      </c>
      <c r="D31" s="187" t="s">
        <v>1</v>
      </c>
      <c r="E31" s="188" t="s">
        <v>1</v>
      </c>
      <c r="F31" s="189">
        <v>217.5</v>
      </c>
      <c r="H31" s="32"/>
    </row>
    <row r="32" spans="2:8" s="1" customFormat="1" ht="16.899999999999999" customHeight="1">
      <c r="B32" s="32"/>
      <c r="C32" s="190" t="s">
        <v>83</v>
      </c>
      <c r="D32" s="190" t="s">
        <v>163</v>
      </c>
      <c r="E32" s="17" t="s">
        <v>1</v>
      </c>
      <c r="F32" s="191">
        <v>217.5</v>
      </c>
      <c r="H32" s="32"/>
    </row>
    <row r="33" spans="2:8" s="1" customFormat="1" ht="16.899999999999999" customHeight="1">
      <c r="B33" s="32"/>
      <c r="C33" s="192" t="s">
        <v>614</v>
      </c>
      <c r="H33" s="32"/>
    </row>
    <row r="34" spans="2:8" s="1" customFormat="1" ht="16.899999999999999" customHeight="1">
      <c r="B34" s="32"/>
      <c r="C34" s="190" t="s">
        <v>159</v>
      </c>
      <c r="D34" s="190" t="s">
        <v>160</v>
      </c>
      <c r="E34" s="17" t="s">
        <v>161</v>
      </c>
      <c r="F34" s="191">
        <v>217.5</v>
      </c>
      <c r="H34" s="32"/>
    </row>
    <row r="35" spans="2:8" s="1" customFormat="1" ht="22.5">
      <c r="B35" s="32"/>
      <c r="C35" s="190" t="s">
        <v>237</v>
      </c>
      <c r="D35" s="190" t="s">
        <v>238</v>
      </c>
      <c r="E35" s="17" t="s">
        <v>167</v>
      </c>
      <c r="F35" s="191">
        <v>91.132999999999996</v>
      </c>
      <c r="H35" s="32"/>
    </row>
    <row r="36" spans="2:8" s="1" customFormat="1" ht="16.899999999999999" customHeight="1">
      <c r="B36" s="32"/>
      <c r="C36" s="190" t="s">
        <v>269</v>
      </c>
      <c r="D36" s="190" t="s">
        <v>270</v>
      </c>
      <c r="E36" s="17" t="s">
        <v>167</v>
      </c>
      <c r="F36" s="191">
        <v>45.567</v>
      </c>
      <c r="H36" s="32"/>
    </row>
    <row r="37" spans="2:8" s="1" customFormat="1" ht="16.899999999999999" customHeight="1">
      <c r="B37" s="32"/>
      <c r="C37" s="190" t="s">
        <v>314</v>
      </c>
      <c r="D37" s="190" t="s">
        <v>315</v>
      </c>
      <c r="E37" s="17" t="s">
        <v>161</v>
      </c>
      <c r="F37" s="191">
        <v>217.5</v>
      </c>
      <c r="H37" s="32"/>
    </row>
    <row r="38" spans="2:8" s="1" customFormat="1" ht="16.899999999999999" customHeight="1">
      <c r="B38" s="32"/>
      <c r="C38" s="190" t="s">
        <v>318</v>
      </c>
      <c r="D38" s="190" t="s">
        <v>319</v>
      </c>
      <c r="E38" s="17" t="s">
        <v>161</v>
      </c>
      <c r="F38" s="191">
        <v>217.5</v>
      </c>
      <c r="H38" s="32"/>
    </row>
    <row r="39" spans="2:8" s="1" customFormat="1" ht="16.899999999999999" customHeight="1">
      <c r="B39" s="32"/>
      <c r="C39" s="190" t="s">
        <v>328</v>
      </c>
      <c r="D39" s="190" t="s">
        <v>329</v>
      </c>
      <c r="E39" s="17" t="s">
        <v>161</v>
      </c>
      <c r="F39" s="191">
        <v>217.5</v>
      </c>
      <c r="H39" s="32"/>
    </row>
    <row r="40" spans="2:8" s="1" customFormat="1" ht="16.899999999999999" customHeight="1">
      <c r="B40" s="32"/>
      <c r="C40" s="190" t="s">
        <v>332</v>
      </c>
      <c r="D40" s="190" t="s">
        <v>333</v>
      </c>
      <c r="E40" s="17" t="s">
        <v>161</v>
      </c>
      <c r="F40" s="191">
        <v>217.5</v>
      </c>
      <c r="H40" s="32"/>
    </row>
    <row r="41" spans="2:8" s="1" customFormat="1" ht="16.899999999999999" customHeight="1">
      <c r="B41" s="32"/>
      <c r="C41" s="186" t="s">
        <v>95</v>
      </c>
      <c r="D41" s="187" t="s">
        <v>1</v>
      </c>
      <c r="E41" s="188" t="s">
        <v>1</v>
      </c>
      <c r="F41" s="189">
        <v>131.69999999999999</v>
      </c>
      <c r="H41" s="32"/>
    </row>
    <row r="42" spans="2:8" s="1" customFormat="1" ht="16.899999999999999" customHeight="1">
      <c r="B42" s="32"/>
      <c r="C42" s="190" t="s">
        <v>1</v>
      </c>
      <c r="D42" s="190" t="s">
        <v>303</v>
      </c>
      <c r="E42" s="17" t="s">
        <v>1</v>
      </c>
      <c r="F42" s="191">
        <v>130.5</v>
      </c>
      <c r="H42" s="32"/>
    </row>
    <row r="43" spans="2:8" s="1" customFormat="1" ht="16.899999999999999" customHeight="1">
      <c r="B43" s="32"/>
      <c r="C43" s="190" t="s">
        <v>1</v>
      </c>
      <c r="D43" s="190" t="s">
        <v>304</v>
      </c>
      <c r="E43" s="17" t="s">
        <v>1</v>
      </c>
      <c r="F43" s="191">
        <v>0.69899999999999995</v>
      </c>
      <c r="H43" s="32"/>
    </row>
    <row r="44" spans="2:8" s="1" customFormat="1" ht="16.899999999999999" customHeight="1">
      <c r="B44" s="32"/>
      <c r="C44" s="190" t="s">
        <v>1</v>
      </c>
      <c r="D44" s="190" t="s">
        <v>305</v>
      </c>
      <c r="E44" s="17" t="s">
        <v>1</v>
      </c>
      <c r="F44" s="191">
        <v>0.28899999999999998</v>
      </c>
      <c r="H44" s="32"/>
    </row>
    <row r="45" spans="2:8" s="1" customFormat="1" ht="16.899999999999999" customHeight="1">
      <c r="B45" s="32"/>
      <c r="C45" s="190" t="s">
        <v>1</v>
      </c>
      <c r="D45" s="190" t="s">
        <v>306</v>
      </c>
      <c r="E45" s="17" t="s">
        <v>1</v>
      </c>
      <c r="F45" s="191">
        <v>0.21199999999999999</v>
      </c>
      <c r="H45" s="32"/>
    </row>
    <row r="46" spans="2:8" s="1" customFormat="1" ht="16.899999999999999" customHeight="1">
      <c r="B46" s="32"/>
      <c r="C46" s="190" t="s">
        <v>95</v>
      </c>
      <c r="D46" s="190" t="s">
        <v>174</v>
      </c>
      <c r="E46" s="17" t="s">
        <v>1</v>
      </c>
      <c r="F46" s="191">
        <v>131.69999999999999</v>
      </c>
      <c r="H46" s="32"/>
    </row>
    <row r="47" spans="2:8" s="1" customFormat="1" ht="16.899999999999999" customHeight="1">
      <c r="B47" s="32"/>
      <c r="C47" s="192" t="s">
        <v>614</v>
      </c>
      <c r="H47" s="32"/>
    </row>
    <row r="48" spans="2:8" s="1" customFormat="1" ht="16.899999999999999" customHeight="1">
      <c r="B48" s="32"/>
      <c r="C48" s="190" t="s">
        <v>300</v>
      </c>
      <c r="D48" s="190" t="s">
        <v>301</v>
      </c>
      <c r="E48" s="17" t="s">
        <v>167</v>
      </c>
      <c r="F48" s="191">
        <v>131.69999999999999</v>
      </c>
      <c r="H48" s="32"/>
    </row>
    <row r="49" spans="2:8" s="1" customFormat="1" ht="16.899999999999999" customHeight="1">
      <c r="B49" s="32"/>
      <c r="C49" s="190" t="s">
        <v>291</v>
      </c>
      <c r="D49" s="190" t="s">
        <v>292</v>
      </c>
      <c r="E49" s="17" t="s">
        <v>167</v>
      </c>
      <c r="F49" s="191">
        <v>25.882999999999999</v>
      </c>
      <c r="H49" s="32"/>
    </row>
    <row r="50" spans="2:8" s="1" customFormat="1" ht="16.899999999999999" customHeight="1">
      <c r="B50" s="32"/>
      <c r="C50" s="186" t="s">
        <v>97</v>
      </c>
      <c r="D50" s="187" t="s">
        <v>1</v>
      </c>
      <c r="E50" s="188" t="s">
        <v>1</v>
      </c>
      <c r="F50" s="189">
        <v>26.646000000000001</v>
      </c>
      <c r="H50" s="32"/>
    </row>
    <row r="51" spans="2:8" s="1" customFormat="1" ht="16.899999999999999" customHeight="1">
      <c r="B51" s="32"/>
      <c r="C51" s="190" t="s">
        <v>1</v>
      </c>
      <c r="D51" s="190" t="s">
        <v>346</v>
      </c>
      <c r="E51" s="17" t="s">
        <v>1</v>
      </c>
      <c r="F51" s="191">
        <v>26.1</v>
      </c>
      <c r="H51" s="32"/>
    </row>
    <row r="52" spans="2:8" s="1" customFormat="1" ht="16.899999999999999" customHeight="1">
      <c r="B52" s="32"/>
      <c r="C52" s="190" t="s">
        <v>1</v>
      </c>
      <c r="D52" s="190" t="s">
        <v>347</v>
      </c>
      <c r="E52" s="17" t="s">
        <v>1</v>
      </c>
      <c r="F52" s="191">
        <v>0.16500000000000001</v>
      </c>
      <c r="H52" s="32"/>
    </row>
    <row r="53" spans="2:8" s="1" customFormat="1" ht="16.899999999999999" customHeight="1">
      <c r="B53" s="32"/>
      <c r="C53" s="190" t="s">
        <v>1</v>
      </c>
      <c r="D53" s="190" t="s">
        <v>348</v>
      </c>
      <c r="E53" s="17" t="s">
        <v>1</v>
      </c>
      <c r="F53" s="191">
        <v>5.5E-2</v>
      </c>
      <c r="H53" s="32"/>
    </row>
    <row r="54" spans="2:8" s="1" customFormat="1" ht="16.899999999999999" customHeight="1">
      <c r="B54" s="32"/>
      <c r="C54" s="190" t="s">
        <v>1</v>
      </c>
      <c r="D54" s="190" t="s">
        <v>349</v>
      </c>
      <c r="E54" s="17" t="s">
        <v>1</v>
      </c>
      <c r="F54" s="191">
        <v>4.4999999999999998E-2</v>
      </c>
      <c r="H54" s="32"/>
    </row>
    <row r="55" spans="2:8" s="1" customFormat="1" ht="16.899999999999999" customHeight="1">
      <c r="B55" s="32"/>
      <c r="C55" s="190" t="s">
        <v>1</v>
      </c>
      <c r="D55" s="190" t="s">
        <v>350</v>
      </c>
      <c r="E55" s="17" t="s">
        <v>1</v>
      </c>
      <c r="F55" s="191">
        <v>0.19600000000000001</v>
      </c>
      <c r="H55" s="32"/>
    </row>
    <row r="56" spans="2:8" s="1" customFormat="1" ht="16.899999999999999" customHeight="1">
      <c r="B56" s="32"/>
      <c r="C56" s="190" t="s">
        <v>1</v>
      </c>
      <c r="D56" s="190" t="s">
        <v>351</v>
      </c>
      <c r="E56" s="17" t="s">
        <v>1</v>
      </c>
      <c r="F56" s="191">
        <v>8.5000000000000006E-2</v>
      </c>
      <c r="H56" s="32"/>
    </row>
    <row r="57" spans="2:8" s="1" customFormat="1" ht="16.899999999999999" customHeight="1">
      <c r="B57" s="32"/>
      <c r="C57" s="190" t="s">
        <v>97</v>
      </c>
      <c r="D57" s="190" t="s">
        <v>174</v>
      </c>
      <c r="E57" s="17" t="s">
        <v>1</v>
      </c>
      <c r="F57" s="191">
        <v>26.646000000000001</v>
      </c>
      <c r="H57" s="32"/>
    </row>
    <row r="58" spans="2:8" s="1" customFormat="1" ht="16.899999999999999" customHeight="1">
      <c r="B58" s="32"/>
      <c r="C58" s="192" t="s">
        <v>614</v>
      </c>
      <c r="H58" s="32"/>
    </row>
    <row r="59" spans="2:8" s="1" customFormat="1" ht="16.899999999999999" customHeight="1">
      <c r="B59" s="32"/>
      <c r="C59" s="190" t="s">
        <v>343</v>
      </c>
      <c r="D59" s="190" t="s">
        <v>344</v>
      </c>
      <c r="E59" s="17" t="s">
        <v>167</v>
      </c>
      <c r="F59" s="191">
        <v>26.646000000000001</v>
      </c>
      <c r="H59" s="32"/>
    </row>
    <row r="60" spans="2:8" s="1" customFormat="1" ht="16.899999999999999" customHeight="1">
      <c r="B60" s="32"/>
      <c r="C60" s="190" t="s">
        <v>291</v>
      </c>
      <c r="D60" s="190" t="s">
        <v>292</v>
      </c>
      <c r="E60" s="17" t="s">
        <v>167</v>
      </c>
      <c r="F60" s="191">
        <v>25.882999999999999</v>
      </c>
      <c r="H60" s="32"/>
    </row>
    <row r="61" spans="2:8" s="1" customFormat="1" ht="16.899999999999999" customHeight="1">
      <c r="B61" s="32"/>
      <c r="C61" s="186" t="s">
        <v>86</v>
      </c>
      <c r="D61" s="187" t="s">
        <v>1</v>
      </c>
      <c r="E61" s="188" t="s">
        <v>1</v>
      </c>
      <c r="F61" s="189">
        <v>162.93799999999999</v>
      </c>
      <c r="H61" s="32"/>
    </row>
    <row r="62" spans="2:8" s="1" customFormat="1" ht="16.899999999999999" customHeight="1">
      <c r="B62" s="32"/>
      <c r="C62" s="190" t="s">
        <v>1</v>
      </c>
      <c r="D62" s="190" t="s">
        <v>180</v>
      </c>
      <c r="E62" s="17" t="s">
        <v>1</v>
      </c>
      <c r="F62" s="191">
        <v>0</v>
      </c>
      <c r="H62" s="32"/>
    </row>
    <row r="63" spans="2:8" s="1" customFormat="1" ht="16.899999999999999" customHeight="1">
      <c r="B63" s="32"/>
      <c r="C63" s="190" t="s">
        <v>1</v>
      </c>
      <c r="D63" s="190" t="s">
        <v>181</v>
      </c>
      <c r="E63" s="17" t="s">
        <v>1</v>
      </c>
      <c r="F63" s="191">
        <v>31.824000000000002</v>
      </c>
      <c r="H63" s="32"/>
    </row>
    <row r="64" spans="2:8" s="1" customFormat="1" ht="16.899999999999999" customHeight="1">
      <c r="B64" s="32"/>
      <c r="C64" s="190" t="s">
        <v>1</v>
      </c>
      <c r="D64" s="190" t="s">
        <v>182</v>
      </c>
      <c r="E64" s="17" t="s">
        <v>1</v>
      </c>
      <c r="F64" s="191">
        <v>90.013999999999996</v>
      </c>
      <c r="H64" s="32"/>
    </row>
    <row r="65" spans="2:8" s="1" customFormat="1" ht="16.899999999999999" customHeight="1">
      <c r="B65" s="32"/>
      <c r="C65" s="190" t="s">
        <v>1</v>
      </c>
      <c r="D65" s="190" t="s">
        <v>183</v>
      </c>
      <c r="E65" s="17" t="s">
        <v>1</v>
      </c>
      <c r="F65" s="191">
        <v>41.1</v>
      </c>
      <c r="H65" s="32"/>
    </row>
    <row r="66" spans="2:8" s="1" customFormat="1" ht="16.899999999999999" customHeight="1">
      <c r="B66" s="32"/>
      <c r="C66" s="190" t="s">
        <v>86</v>
      </c>
      <c r="D66" s="190" t="s">
        <v>174</v>
      </c>
      <c r="E66" s="17" t="s">
        <v>1</v>
      </c>
      <c r="F66" s="191">
        <v>162.93799999999999</v>
      </c>
      <c r="H66" s="32"/>
    </row>
    <row r="67" spans="2:8" s="1" customFormat="1" ht="16.899999999999999" customHeight="1">
      <c r="B67" s="32"/>
      <c r="C67" s="192" t="s">
        <v>614</v>
      </c>
      <c r="H67" s="32"/>
    </row>
    <row r="68" spans="2:8" s="1" customFormat="1" ht="22.5">
      <c r="B68" s="32"/>
      <c r="C68" s="190" t="s">
        <v>177</v>
      </c>
      <c r="D68" s="190" t="s">
        <v>178</v>
      </c>
      <c r="E68" s="17" t="s">
        <v>167</v>
      </c>
      <c r="F68" s="191">
        <v>81.468999999999994</v>
      </c>
      <c r="H68" s="32"/>
    </row>
    <row r="69" spans="2:8" s="1" customFormat="1" ht="22.5">
      <c r="B69" s="32"/>
      <c r="C69" s="190" t="s">
        <v>190</v>
      </c>
      <c r="D69" s="190" t="s">
        <v>191</v>
      </c>
      <c r="E69" s="17" t="s">
        <v>167</v>
      </c>
      <c r="F69" s="191">
        <v>81.468999999999994</v>
      </c>
      <c r="H69" s="32"/>
    </row>
    <row r="70" spans="2:8" s="1" customFormat="1" ht="16.899999999999999" customHeight="1">
      <c r="B70" s="32"/>
      <c r="C70" s="190" t="s">
        <v>208</v>
      </c>
      <c r="D70" s="190" t="s">
        <v>209</v>
      </c>
      <c r="E70" s="17" t="s">
        <v>161</v>
      </c>
      <c r="F70" s="191">
        <v>271.56299999999999</v>
      </c>
      <c r="H70" s="32"/>
    </row>
    <row r="71" spans="2:8" s="1" customFormat="1" ht="22.5">
      <c r="B71" s="32"/>
      <c r="C71" s="190" t="s">
        <v>249</v>
      </c>
      <c r="D71" s="190" t="s">
        <v>250</v>
      </c>
      <c r="E71" s="17" t="s">
        <v>167</v>
      </c>
      <c r="F71" s="191">
        <v>82.488</v>
      </c>
      <c r="H71" s="32"/>
    </row>
    <row r="72" spans="2:8" s="1" customFormat="1" ht="16.899999999999999" customHeight="1">
      <c r="B72" s="32"/>
      <c r="C72" s="190" t="s">
        <v>291</v>
      </c>
      <c r="D72" s="190" t="s">
        <v>292</v>
      </c>
      <c r="E72" s="17" t="s">
        <v>167</v>
      </c>
      <c r="F72" s="191">
        <v>25.882999999999999</v>
      </c>
      <c r="H72" s="32"/>
    </row>
    <row r="73" spans="2:8" s="1" customFormat="1" ht="16.899999999999999" customHeight="1">
      <c r="B73" s="32"/>
      <c r="C73" s="186" t="s">
        <v>99</v>
      </c>
      <c r="D73" s="187" t="s">
        <v>1</v>
      </c>
      <c r="E73" s="188" t="s">
        <v>1</v>
      </c>
      <c r="F73" s="189">
        <v>1.427</v>
      </c>
      <c r="H73" s="32"/>
    </row>
    <row r="74" spans="2:8" s="1" customFormat="1" ht="16.899999999999999" customHeight="1">
      <c r="B74" s="32"/>
      <c r="C74" s="190" t="s">
        <v>1</v>
      </c>
      <c r="D74" s="190" t="s">
        <v>169</v>
      </c>
      <c r="E74" s="17" t="s">
        <v>1</v>
      </c>
      <c r="F74" s="191">
        <v>0</v>
      </c>
      <c r="H74" s="32"/>
    </row>
    <row r="75" spans="2:8" s="1" customFormat="1" ht="16.899999999999999" customHeight="1">
      <c r="B75" s="32"/>
      <c r="C75" s="190" t="s">
        <v>1</v>
      </c>
      <c r="D75" s="190" t="s">
        <v>170</v>
      </c>
      <c r="E75" s="17" t="s">
        <v>1</v>
      </c>
      <c r="F75" s="191">
        <v>0.66800000000000004</v>
      </c>
      <c r="H75" s="32"/>
    </row>
    <row r="76" spans="2:8" s="1" customFormat="1" ht="16.899999999999999" customHeight="1">
      <c r="B76" s="32"/>
      <c r="C76" s="190" t="s">
        <v>1</v>
      </c>
      <c r="D76" s="190" t="s">
        <v>171</v>
      </c>
      <c r="E76" s="17" t="s">
        <v>1</v>
      </c>
      <c r="F76" s="191">
        <v>0.28899999999999998</v>
      </c>
      <c r="H76" s="32"/>
    </row>
    <row r="77" spans="2:8" s="1" customFormat="1" ht="16.899999999999999" customHeight="1">
      <c r="B77" s="32"/>
      <c r="C77" s="190" t="s">
        <v>1</v>
      </c>
      <c r="D77" s="190" t="s">
        <v>172</v>
      </c>
      <c r="E77" s="17" t="s">
        <v>1</v>
      </c>
      <c r="F77" s="191">
        <v>0.23400000000000001</v>
      </c>
      <c r="H77" s="32"/>
    </row>
    <row r="78" spans="2:8" s="1" customFormat="1" ht="16.899999999999999" customHeight="1">
      <c r="B78" s="32"/>
      <c r="C78" s="190" t="s">
        <v>1</v>
      </c>
      <c r="D78" s="190" t="s">
        <v>173</v>
      </c>
      <c r="E78" s="17" t="s">
        <v>1</v>
      </c>
      <c r="F78" s="191">
        <v>0.23599999999999999</v>
      </c>
      <c r="H78" s="32"/>
    </row>
    <row r="79" spans="2:8" s="1" customFormat="1" ht="16.899999999999999" customHeight="1">
      <c r="B79" s="32"/>
      <c r="C79" s="190" t="s">
        <v>99</v>
      </c>
      <c r="D79" s="190" t="s">
        <v>174</v>
      </c>
      <c r="E79" s="17" t="s">
        <v>1</v>
      </c>
      <c r="F79" s="191">
        <v>1.427</v>
      </c>
      <c r="H79" s="32"/>
    </row>
    <row r="80" spans="2:8" s="1" customFormat="1" ht="16.899999999999999" customHeight="1">
      <c r="B80" s="32"/>
      <c r="C80" s="192" t="s">
        <v>614</v>
      </c>
      <c r="H80" s="32"/>
    </row>
    <row r="81" spans="2:8" s="1" customFormat="1" ht="22.5">
      <c r="B81" s="32"/>
      <c r="C81" s="190" t="s">
        <v>165</v>
      </c>
      <c r="D81" s="190" t="s">
        <v>166</v>
      </c>
      <c r="E81" s="17" t="s">
        <v>167</v>
      </c>
      <c r="F81" s="191">
        <v>0.71399999999999997</v>
      </c>
      <c r="H81" s="32"/>
    </row>
    <row r="82" spans="2:8" s="1" customFormat="1" ht="22.5">
      <c r="B82" s="32"/>
      <c r="C82" s="190" t="s">
        <v>186</v>
      </c>
      <c r="D82" s="190" t="s">
        <v>187</v>
      </c>
      <c r="E82" s="17" t="s">
        <v>167</v>
      </c>
      <c r="F82" s="191">
        <v>0.71399999999999997</v>
      </c>
      <c r="H82" s="32"/>
    </row>
    <row r="83" spans="2:8" s="1" customFormat="1" ht="22.5">
      <c r="B83" s="32"/>
      <c r="C83" s="190" t="s">
        <v>249</v>
      </c>
      <c r="D83" s="190" t="s">
        <v>250</v>
      </c>
      <c r="E83" s="17" t="s">
        <v>167</v>
      </c>
      <c r="F83" s="191">
        <v>82.488</v>
      </c>
      <c r="H83" s="32"/>
    </row>
    <row r="84" spans="2:8" s="1" customFormat="1" ht="16.899999999999999" customHeight="1">
      <c r="B84" s="32"/>
      <c r="C84" s="190" t="s">
        <v>291</v>
      </c>
      <c r="D84" s="190" t="s">
        <v>292</v>
      </c>
      <c r="E84" s="17" t="s">
        <v>167</v>
      </c>
      <c r="F84" s="191">
        <v>25.882999999999999</v>
      </c>
      <c r="H84" s="32"/>
    </row>
    <row r="85" spans="2:8" s="1" customFormat="1" ht="16.899999999999999" customHeight="1">
      <c r="B85" s="32"/>
      <c r="C85" s="186" t="s">
        <v>89</v>
      </c>
      <c r="D85" s="187" t="s">
        <v>1</v>
      </c>
      <c r="E85" s="188" t="s">
        <v>1</v>
      </c>
      <c r="F85" s="189">
        <v>26.492999999999999</v>
      </c>
      <c r="H85" s="32"/>
    </row>
    <row r="86" spans="2:8" s="1" customFormat="1" ht="16.899999999999999" customHeight="1">
      <c r="B86" s="32"/>
      <c r="C86" s="190" t="s">
        <v>1</v>
      </c>
      <c r="D86" s="190" t="s">
        <v>197</v>
      </c>
      <c r="E86" s="17" t="s">
        <v>1</v>
      </c>
      <c r="F86" s="191">
        <v>0</v>
      </c>
      <c r="H86" s="32"/>
    </row>
    <row r="87" spans="2:8" s="1" customFormat="1" ht="16.899999999999999" customHeight="1">
      <c r="B87" s="32"/>
      <c r="C87" s="190" t="s">
        <v>1</v>
      </c>
      <c r="D87" s="190" t="s">
        <v>198</v>
      </c>
      <c r="E87" s="17" t="s">
        <v>1</v>
      </c>
      <c r="F87" s="191">
        <v>14.285</v>
      </c>
      <c r="H87" s="32"/>
    </row>
    <row r="88" spans="2:8" s="1" customFormat="1" ht="16.899999999999999" customHeight="1">
      <c r="B88" s="32"/>
      <c r="C88" s="190" t="s">
        <v>1</v>
      </c>
      <c r="D88" s="190" t="s">
        <v>199</v>
      </c>
      <c r="E88" s="17" t="s">
        <v>1</v>
      </c>
      <c r="F88" s="191">
        <v>0</v>
      </c>
      <c r="H88" s="32"/>
    </row>
    <row r="89" spans="2:8" s="1" customFormat="1" ht="16.899999999999999" customHeight="1">
      <c r="B89" s="32"/>
      <c r="C89" s="190" t="s">
        <v>1</v>
      </c>
      <c r="D89" s="190" t="s">
        <v>200</v>
      </c>
      <c r="E89" s="17" t="s">
        <v>1</v>
      </c>
      <c r="F89" s="191">
        <v>2.97</v>
      </c>
      <c r="H89" s="32"/>
    </row>
    <row r="90" spans="2:8" s="1" customFormat="1" ht="16.899999999999999" customHeight="1">
      <c r="B90" s="32"/>
      <c r="C90" s="190" t="s">
        <v>1</v>
      </c>
      <c r="D90" s="190" t="s">
        <v>201</v>
      </c>
      <c r="E90" s="17" t="s">
        <v>1</v>
      </c>
      <c r="F90" s="191">
        <v>0</v>
      </c>
      <c r="H90" s="32"/>
    </row>
    <row r="91" spans="2:8" s="1" customFormat="1" ht="16.899999999999999" customHeight="1">
      <c r="B91" s="32"/>
      <c r="C91" s="190" t="s">
        <v>1</v>
      </c>
      <c r="D91" s="190" t="s">
        <v>202</v>
      </c>
      <c r="E91" s="17" t="s">
        <v>1</v>
      </c>
      <c r="F91" s="191">
        <v>9.2379999999999995</v>
      </c>
      <c r="H91" s="32"/>
    </row>
    <row r="92" spans="2:8" s="1" customFormat="1" ht="16.899999999999999" customHeight="1">
      <c r="B92" s="32"/>
      <c r="C92" s="190" t="s">
        <v>89</v>
      </c>
      <c r="D92" s="190" t="s">
        <v>146</v>
      </c>
      <c r="E92" s="17" t="s">
        <v>1</v>
      </c>
      <c r="F92" s="191">
        <v>26.492999999999999</v>
      </c>
      <c r="H92" s="32"/>
    </row>
    <row r="93" spans="2:8" s="1" customFormat="1" ht="16.899999999999999" customHeight="1">
      <c r="B93" s="32"/>
      <c r="C93" s="192" t="s">
        <v>614</v>
      </c>
      <c r="H93" s="32"/>
    </row>
    <row r="94" spans="2:8" s="1" customFormat="1" ht="22.5">
      <c r="B94" s="32"/>
      <c r="C94" s="190" t="s">
        <v>194</v>
      </c>
      <c r="D94" s="190" t="s">
        <v>195</v>
      </c>
      <c r="E94" s="17" t="s">
        <v>167</v>
      </c>
      <c r="F94" s="191">
        <v>13.247</v>
      </c>
      <c r="H94" s="32"/>
    </row>
    <row r="95" spans="2:8" s="1" customFormat="1" ht="22.5">
      <c r="B95" s="32"/>
      <c r="C95" s="190" t="s">
        <v>205</v>
      </c>
      <c r="D95" s="190" t="s">
        <v>206</v>
      </c>
      <c r="E95" s="17" t="s">
        <v>167</v>
      </c>
      <c r="F95" s="191">
        <v>13.247</v>
      </c>
      <c r="H95" s="32"/>
    </row>
    <row r="96" spans="2:8" s="1" customFormat="1" ht="16.899999999999999" customHeight="1">
      <c r="B96" s="32"/>
      <c r="C96" s="190" t="s">
        <v>228</v>
      </c>
      <c r="D96" s="190" t="s">
        <v>229</v>
      </c>
      <c r="E96" s="17" t="s">
        <v>167</v>
      </c>
      <c r="F96" s="191">
        <v>57.843000000000004</v>
      </c>
      <c r="H96" s="32"/>
    </row>
    <row r="97" spans="2:8" s="1" customFormat="1" ht="22.5">
      <c r="B97" s="32"/>
      <c r="C97" s="190" t="s">
        <v>249</v>
      </c>
      <c r="D97" s="190" t="s">
        <v>250</v>
      </c>
      <c r="E97" s="17" t="s">
        <v>167</v>
      </c>
      <c r="F97" s="191">
        <v>82.488</v>
      </c>
      <c r="H97" s="32"/>
    </row>
    <row r="98" spans="2:8" s="1" customFormat="1" ht="16.899999999999999" customHeight="1">
      <c r="B98" s="32"/>
      <c r="C98" s="190" t="s">
        <v>291</v>
      </c>
      <c r="D98" s="190" t="s">
        <v>292</v>
      </c>
      <c r="E98" s="17" t="s">
        <v>167</v>
      </c>
      <c r="F98" s="191">
        <v>25.882999999999999</v>
      </c>
      <c r="H98" s="32"/>
    </row>
    <row r="99" spans="2:8" s="1" customFormat="1" ht="16.899999999999999" customHeight="1">
      <c r="B99" s="32"/>
      <c r="C99" s="186" t="s">
        <v>93</v>
      </c>
      <c r="D99" s="187" t="s">
        <v>1</v>
      </c>
      <c r="E99" s="188" t="s">
        <v>1</v>
      </c>
      <c r="F99" s="189">
        <v>25.882999999999999</v>
      </c>
      <c r="H99" s="32"/>
    </row>
    <row r="100" spans="2:8" s="1" customFormat="1" ht="16.899999999999999" customHeight="1">
      <c r="B100" s="32"/>
      <c r="C100" s="190" t="s">
        <v>1</v>
      </c>
      <c r="D100" s="190" t="s">
        <v>294</v>
      </c>
      <c r="E100" s="17" t="s">
        <v>1</v>
      </c>
      <c r="F100" s="191">
        <v>0</v>
      </c>
      <c r="H100" s="32"/>
    </row>
    <row r="101" spans="2:8" s="1" customFormat="1" ht="16.899999999999999" customHeight="1">
      <c r="B101" s="32"/>
      <c r="C101" s="190" t="s">
        <v>1</v>
      </c>
      <c r="D101" s="190" t="s">
        <v>253</v>
      </c>
      <c r="E101" s="17" t="s">
        <v>1</v>
      </c>
      <c r="F101" s="191">
        <v>190.858</v>
      </c>
      <c r="H101" s="32"/>
    </row>
    <row r="102" spans="2:8" s="1" customFormat="1" ht="16.899999999999999" customHeight="1">
      <c r="B102" s="32"/>
      <c r="C102" s="190" t="s">
        <v>1</v>
      </c>
      <c r="D102" s="190" t="s">
        <v>295</v>
      </c>
      <c r="E102" s="17" t="s">
        <v>1</v>
      </c>
      <c r="F102" s="191">
        <v>-158.346</v>
      </c>
      <c r="H102" s="32"/>
    </row>
    <row r="103" spans="2:8" s="1" customFormat="1" ht="16.899999999999999" customHeight="1">
      <c r="B103" s="32"/>
      <c r="C103" s="190" t="s">
        <v>1</v>
      </c>
      <c r="D103" s="190" t="s">
        <v>296</v>
      </c>
      <c r="E103" s="17" t="s">
        <v>1</v>
      </c>
      <c r="F103" s="191">
        <v>-4.1909999999999998</v>
      </c>
      <c r="H103" s="32"/>
    </row>
    <row r="104" spans="2:8" s="1" customFormat="1" ht="16.899999999999999" customHeight="1">
      <c r="B104" s="32"/>
      <c r="C104" s="190" t="s">
        <v>1</v>
      </c>
      <c r="D104" s="190" t="s">
        <v>297</v>
      </c>
      <c r="E104" s="17" t="s">
        <v>1</v>
      </c>
      <c r="F104" s="191">
        <v>-0.26700000000000002</v>
      </c>
      <c r="H104" s="32"/>
    </row>
    <row r="105" spans="2:8" s="1" customFormat="1" ht="16.899999999999999" customHeight="1">
      <c r="B105" s="32"/>
      <c r="C105" s="190" t="s">
        <v>1</v>
      </c>
      <c r="D105" s="190" t="s">
        <v>298</v>
      </c>
      <c r="E105" s="17" t="s">
        <v>1</v>
      </c>
      <c r="F105" s="191">
        <v>-2.1709999999999998</v>
      </c>
      <c r="H105" s="32"/>
    </row>
    <row r="106" spans="2:8" s="1" customFormat="1" ht="16.899999999999999" customHeight="1">
      <c r="B106" s="32"/>
      <c r="C106" s="190" t="s">
        <v>93</v>
      </c>
      <c r="D106" s="190" t="s">
        <v>146</v>
      </c>
      <c r="E106" s="17" t="s">
        <v>1</v>
      </c>
      <c r="F106" s="191">
        <v>25.882999999999999</v>
      </c>
      <c r="H106" s="32"/>
    </row>
    <row r="107" spans="2:8" s="1" customFormat="1" ht="16.899999999999999" customHeight="1">
      <c r="B107" s="32"/>
      <c r="C107" s="192" t="s">
        <v>614</v>
      </c>
      <c r="H107" s="32"/>
    </row>
    <row r="108" spans="2:8" s="1" customFormat="1" ht="16.899999999999999" customHeight="1">
      <c r="B108" s="32"/>
      <c r="C108" s="190" t="s">
        <v>291</v>
      </c>
      <c r="D108" s="190" t="s">
        <v>292</v>
      </c>
      <c r="E108" s="17" t="s">
        <v>167</v>
      </c>
      <c r="F108" s="191">
        <v>25.882999999999999</v>
      </c>
      <c r="H108" s="32"/>
    </row>
    <row r="109" spans="2:8" s="1" customFormat="1" ht="22.5">
      <c r="B109" s="32"/>
      <c r="C109" s="190" t="s">
        <v>237</v>
      </c>
      <c r="D109" s="190" t="s">
        <v>238</v>
      </c>
      <c r="E109" s="17" t="s">
        <v>167</v>
      </c>
      <c r="F109" s="191">
        <v>91.132999999999996</v>
      </c>
      <c r="H109" s="32"/>
    </row>
    <row r="110" spans="2:8" s="1" customFormat="1" ht="22.5">
      <c r="B110" s="32"/>
      <c r="C110" s="190" t="s">
        <v>245</v>
      </c>
      <c r="D110" s="190" t="s">
        <v>246</v>
      </c>
      <c r="E110" s="17" t="s">
        <v>167</v>
      </c>
      <c r="F110" s="191">
        <v>25.882999999999999</v>
      </c>
      <c r="H110" s="32"/>
    </row>
    <row r="111" spans="2:8" s="1" customFormat="1" ht="22.5">
      <c r="B111" s="32"/>
      <c r="C111" s="190" t="s">
        <v>249</v>
      </c>
      <c r="D111" s="190" t="s">
        <v>250</v>
      </c>
      <c r="E111" s="17" t="s">
        <v>167</v>
      </c>
      <c r="F111" s="191">
        <v>82.488</v>
      </c>
      <c r="H111" s="32"/>
    </row>
    <row r="112" spans="2:8" s="1" customFormat="1" ht="16.899999999999999" customHeight="1">
      <c r="B112" s="32"/>
      <c r="C112" s="190" t="s">
        <v>269</v>
      </c>
      <c r="D112" s="190" t="s">
        <v>270</v>
      </c>
      <c r="E112" s="17" t="s">
        <v>167</v>
      </c>
      <c r="F112" s="191">
        <v>45.567</v>
      </c>
      <c r="H112" s="32"/>
    </row>
    <row r="113" spans="2:8" s="1" customFormat="1" ht="16.899999999999999" customHeight="1">
      <c r="B113" s="32"/>
      <c r="C113" s="190" t="s">
        <v>277</v>
      </c>
      <c r="D113" s="190" t="s">
        <v>278</v>
      </c>
      <c r="E113" s="17" t="s">
        <v>167</v>
      </c>
      <c r="F113" s="191">
        <v>12.942</v>
      </c>
      <c r="H113" s="32"/>
    </row>
    <row r="114" spans="2:8" s="1" customFormat="1" ht="7.35" customHeight="1">
      <c r="B114" s="44"/>
      <c r="C114" s="45"/>
      <c r="D114" s="45"/>
      <c r="E114" s="45"/>
      <c r="F114" s="45"/>
      <c r="G114" s="45"/>
      <c r="H114" s="32"/>
    </row>
    <row r="115" spans="2:8" s="1" customFormat="1" ht="11.25"/>
  </sheetData>
  <mergeCells count="2">
    <mergeCell ref="D5:F5"/>
    <mergeCell ref="D6:F6"/>
  </mergeCells>
  <pageMargins left="0.7" right="0.7" top="0.78740157499999996" bottom="0.78740157499999996" header="0.3" footer="0.3"/>
  <pageSetup paperSize="9" fitToHeight="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Hradil2505 - Oprava dešťo...</vt:lpstr>
      <vt:lpstr>Seznam figur</vt:lpstr>
      <vt:lpstr>'Hradil2505 - Oprava dešťo...'!Názvy_tisku</vt:lpstr>
      <vt:lpstr>'Rekapitulace stavby'!Názvy_tisku</vt:lpstr>
      <vt:lpstr>'Seznam figur'!Názvy_tisku</vt:lpstr>
      <vt:lpstr>'Hradil2505 - Oprava dešťo...'!Oblast_tisku</vt:lpstr>
      <vt:lpstr>'Rekapitulace stavby'!Oblast_tisku</vt:lpstr>
      <vt:lpstr>'Seznam figur'!Oblast_tisku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Fajfrová</dc:creator>
  <cp:lastModifiedBy>Irena Fajfrová</cp:lastModifiedBy>
  <dcterms:created xsi:type="dcterms:W3CDTF">2025-07-01T06:04:18Z</dcterms:created>
  <dcterms:modified xsi:type="dcterms:W3CDTF">2025-07-01T06:04:59Z</dcterms:modified>
</cp:coreProperties>
</file>