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18_S - Přístavba šaten a ..." sheetId="2" r:id="rId2"/>
  </sheets>
  <definedNames>
    <definedName name="_xlnm.Print_Area" localSheetId="0">'Rekapitulace stavby'!$C$4:$AP$70,'Rekapitulace stavby'!$C$76:$AP$96</definedName>
    <definedName name="_xlnm.Print_Titles" localSheetId="0">'Rekapitulace stavby'!$85:$85</definedName>
    <definedName name="_xlnm.Print_Area" localSheetId="1">'18_S - Přístavba šaten a ...'!$C$4:$Q$70,'18_S - Přístavba šaten a ...'!$C$76:$Q$130,'18_S - Přístavba šaten a ...'!$C$136:$Q$469</definedName>
    <definedName name="_xlnm.Print_Titles" localSheetId="1">'18_S - Přístavba šaten a ...'!$145:$145</definedName>
  </definedNames>
  <calcPr/>
</workbook>
</file>

<file path=xl/calcChain.xml><?xml version="1.0" encoding="utf-8"?>
<calcChain xmlns="http://schemas.openxmlformats.org/spreadsheetml/2006/main">
  <c i="1" r="AY88"/>
  <c r="AX88"/>
  <c i="2" r="BI469"/>
  <c r="BH469"/>
  <c r="BG469"/>
  <c r="BF469"/>
  <c r="BK469"/>
  <c r="N469"/>
  <c r="BE469"/>
  <c r="BI468"/>
  <c r="BH468"/>
  <c r="BG468"/>
  <c r="BF468"/>
  <c r="BK468"/>
  <c r="N468"/>
  <c r="BE468"/>
  <c r="BI467"/>
  <c r="BH467"/>
  <c r="BG467"/>
  <c r="BF467"/>
  <c r="BK467"/>
  <c r="N467"/>
  <c r="BE467"/>
  <c r="BI466"/>
  <c r="BH466"/>
  <c r="BG466"/>
  <c r="BF466"/>
  <c r="BK466"/>
  <c r="N466"/>
  <c r="BE466"/>
  <c r="BI465"/>
  <c r="BH465"/>
  <c r="BG465"/>
  <c r="BF465"/>
  <c r="BK465"/>
  <c r="BK464"/>
  <c r="N464"/>
  <c r="N465"/>
  <c r="BE465"/>
  <c r="N120"/>
  <c r="BI463"/>
  <c r="BH463"/>
  <c r="BG463"/>
  <c r="BF463"/>
  <c r="AA463"/>
  <c r="AA462"/>
  <c r="Y463"/>
  <c r="Y462"/>
  <c r="W463"/>
  <c r="W462"/>
  <c r="BK463"/>
  <c r="BK462"/>
  <c r="N462"/>
  <c r="N463"/>
  <c r="BE463"/>
  <c r="N119"/>
  <c r="BI461"/>
  <c r="BH461"/>
  <c r="BG461"/>
  <c r="BF461"/>
  <c r="AA461"/>
  <c r="AA460"/>
  <c r="Y461"/>
  <c r="Y460"/>
  <c r="W461"/>
  <c r="W460"/>
  <c r="BK461"/>
  <c r="BK460"/>
  <c r="N460"/>
  <c r="N461"/>
  <c r="BE461"/>
  <c r="N118"/>
  <c r="BI459"/>
  <c r="BH459"/>
  <c r="BG459"/>
  <c r="BF459"/>
  <c r="AA459"/>
  <c r="AA458"/>
  <c r="AA457"/>
  <c r="Y459"/>
  <c r="Y458"/>
  <c r="Y457"/>
  <c r="W459"/>
  <c r="W458"/>
  <c r="W457"/>
  <c r="BK459"/>
  <c r="BK458"/>
  <c r="N458"/>
  <c r="BK457"/>
  <c r="N457"/>
  <c r="N459"/>
  <c r="BE459"/>
  <c r="N117"/>
  <c r="N116"/>
  <c r="BI456"/>
  <c r="BH456"/>
  <c r="BG456"/>
  <c r="BF456"/>
  <c r="AA456"/>
  <c r="AA455"/>
  <c r="Y456"/>
  <c r="Y455"/>
  <c r="W456"/>
  <c r="W455"/>
  <c r="BK456"/>
  <c r="BK455"/>
  <c r="N455"/>
  <c r="N456"/>
  <c r="BE456"/>
  <c r="N115"/>
  <c r="BI454"/>
  <c r="BH454"/>
  <c r="BG454"/>
  <c r="BF454"/>
  <c r="AA454"/>
  <c r="AA453"/>
  <c r="AA452"/>
  <c r="Y454"/>
  <c r="Y453"/>
  <c r="Y452"/>
  <c r="W454"/>
  <c r="W453"/>
  <c r="W452"/>
  <c r="BK454"/>
  <c r="BK453"/>
  <c r="N453"/>
  <c r="BK452"/>
  <c r="N452"/>
  <c r="N454"/>
  <c r="BE454"/>
  <c r="N114"/>
  <c r="N113"/>
  <c r="BI451"/>
  <c r="BH451"/>
  <c r="BG451"/>
  <c r="BF451"/>
  <c r="AA451"/>
  <c r="Y451"/>
  <c r="W451"/>
  <c r="BK451"/>
  <c r="N451"/>
  <c r="BE451"/>
  <c r="BI450"/>
  <c r="BH450"/>
  <c r="BG450"/>
  <c r="BF450"/>
  <c r="AA450"/>
  <c r="Y450"/>
  <c r="W450"/>
  <c r="BK450"/>
  <c r="N450"/>
  <c r="BE450"/>
  <c r="BI449"/>
  <c r="BH449"/>
  <c r="BG449"/>
  <c r="BF449"/>
  <c r="AA449"/>
  <c r="AA448"/>
  <c r="Y449"/>
  <c r="Y448"/>
  <c r="W449"/>
  <c r="W448"/>
  <c r="BK449"/>
  <c r="BK448"/>
  <c r="N448"/>
  <c r="N449"/>
  <c r="BE449"/>
  <c r="N112"/>
  <c r="BI447"/>
  <c r="BH447"/>
  <c r="BG447"/>
  <c r="BF447"/>
  <c r="AA447"/>
  <c r="Y447"/>
  <c r="W447"/>
  <c r="BK447"/>
  <c r="N447"/>
  <c r="BE447"/>
  <c r="BI445"/>
  <c r="BH445"/>
  <c r="BG445"/>
  <c r="BF445"/>
  <c r="AA445"/>
  <c r="Y445"/>
  <c r="W445"/>
  <c r="BK445"/>
  <c r="N445"/>
  <c r="BE445"/>
  <c r="BI443"/>
  <c r="BH443"/>
  <c r="BG443"/>
  <c r="BF443"/>
  <c r="AA443"/>
  <c r="Y443"/>
  <c r="W443"/>
  <c r="BK443"/>
  <c r="N443"/>
  <c r="BE443"/>
  <c r="BI442"/>
  <c r="BH442"/>
  <c r="BG442"/>
  <c r="BF442"/>
  <c r="AA442"/>
  <c r="Y442"/>
  <c r="W442"/>
  <c r="BK442"/>
  <c r="N442"/>
  <c r="BE442"/>
  <c r="BI441"/>
  <c r="BH441"/>
  <c r="BG441"/>
  <c r="BF441"/>
  <c r="AA441"/>
  <c r="AA440"/>
  <c r="Y441"/>
  <c r="Y440"/>
  <c r="W441"/>
  <c r="W440"/>
  <c r="BK441"/>
  <c r="BK440"/>
  <c r="N440"/>
  <c r="N441"/>
  <c r="BE441"/>
  <c r="N111"/>
  <c r="BI439"/>
  <c r="BH439"/>
  <c r="BG439"/>
  <c r="BF439"/>
  <c r="AA439"/>
  <c r="Y439"/>
  <c r="W439"/>
  <c r="BK439"/>
  <c r="N439"/>
  <c r="BE439"/>
  <c r="BI438"/>
  <c r="BH438"/>
  <c r="BG438"/>
  <c r="BF438"/>
  <c r="AA438"/>
  <c r="Y438"/>
  <c r="W438"/>
  <c r="BK438"/>
  <c r="N438"/>
  <c r="BE438"/>
  <c r="BI437"/>
  <c r="BH437"/>
  <c r="BG437"/>
  <c r="BF437"/>
  <c r="AA437"/>
  <c r="Y437"/>
  <c r="W437"/>
  <c r="BK437"/>
  <c r="N437"/>
  <c r="BE437"/>
  <c r="BI436"/>
  <c r="BH436"/>
  <c r="BG436"/>
  <c r="BF436"/>
  <c r="AA436"/>
  <c r="Y436"/>
  <c r="W436"/>
  <c r="BK436"/>
  <c r="N436"/>
  <c r="BE436"/>
  <c r="BI435"/>
  <c r="BH435"/>
  <c r="BG435"/>
  <c r="BF435"/>
  <c r="AA435"/>
  <c r="Y435"/>
  <c r="W435"/>
  <c r="BK435"/>
  <c r="N435"/>
  <c r="BE435"/>
  <c r="BI434"/>
  <c r="BH434"/>
  <c r="BG434"/>
  <c r="BF434"/>
  <c r="AA434"/>
  <c r="Y434"/>
  <c r="W434"/>
  <c r="BK434"/>
  <c r="N434"/>
  <c r="BE434"/>
  <c r="BI433"/>
  <c r="BH433"/>
  <c r="BG433"/>
  <c r="BF433"/>
  <c r="AA433"/>
  <c r="Y433"/>
  <c r="W433"/>
  <c r="BK433"/>
  <c r="N433"/>
  <c r="BE433"/>
  <c r="BI432"/>
  <c r="BH432"/>
  <c r="BG432"/>
  <c r="BF432"/>
  <c r="AA432"/>
  <c r="Y432"/>
  <c r="W432"/>
  <c r="BK432"/>
  <c r="N432"/>
  <c r="BE432"/>
  <c r="BI430"/>
  <c r="BH430"/>
  <c r="BG430"/>
  <c r="BF430"/>
  <c r="AA430"/>
  <c r="Y430"/>
  <c r="W430"/>
  <c r="BK430"/>
  <c r="N430"/>
  <c r="BE430"/>
  <c r="BI429"/>
  <c r="BH429"/>
  <c r="BG429"/>
  <c r="BF429"/>
  <c r="AA429"/>
  <c r="Y429"/>
  <c r="W429"/>
  <c r="BK429"/>
  <c r="N429"/>
  <c r="BE429"/>
  <c r="BI428"/>
  <c r="BH428"/>
  <c r="BG428"/>
  <c r="BF428"/>
  <c r="AA428"/>
  <c r="Y428"/>
  <c r="W428"/>
  <c r="BK428"/>
  <c r="N428"/>
  <c r="BE428"/>
  <c r="BI415"/>
  <c r="BH415"/>
  <c r="BG415"/>
  <c r="BF415"/>
  <c r="AA415"/>
  <c r="AA414"/>
  <c r="Y415"/>
  <c r="Y414"/>
  <c r="W415"/>
  <c r="W414"/>
  <c r="BK415"/>
  <c r="BK414"/>
  <c r="N414"/>
  <c r="N415"/>
  <c r="BE415"/>
  <c r="N110"/>
  <c r="BI413"/>
  <c r="BH413"/>
  <c r="BG413"/>
  <c r="BF413"/>
  <c r="AA413"/>
  <c r="Y413"/>
  <c r="W413"/>
  <c r="BK413"/>
  <c r="N413"/>
  <c r="BE413"/>
  <c r="BI411"/>
  <c r="BH411"/>
  <c r="BG411"/>
  <c r="BF411"/>
  <c r="AA411"/>
  <c r="Y411"/>
  <c r="W411"/>
  <c r="BK411"/>
  <c r="N411"/>
  <c r="BE411"/>
  <c r="BI410"/>
  <c r="BH410"/>
  <c r="BG410"/>
  <c r="BF410"/>
  <c r="AA410"/>
  <c r="Y410"/>
  <c r="W410"/>
  <c r="BK410"/>
  <c r="N410"/>
  <c r="BE410"/>
  <c r="BI409"/>
  <c r="BH409"/>
  <c r="BG409"/>
  <c r="BF409"/>
  <c r="AA409"/>
  <c r="Y409"/>
  <c r="W409"/>
  <c r="BK409"/>
  <c r="N409"/>
  <c r="BE409"/>
  <c r="BI408"/>
  <c r="BH408"/>
  <c r="BG408"/>
  <c r="BF408"/>
  <c r="AA408"/>
  <c r="Y408"/>
  <c r="W408"/>
  <c r="BK408"/>
  <c r="N408"/>
  <c r="BE408"/>
  <c r="BI407"/>
  <c r="BH407"/>
  <c r="BG407"/>
  <c r="BF407"/>
  <c r="AA407"/>
  <c r="Y407"/>
  <c r="W407"/>
  <c r="BK407"/>
  <c r="N407"/>
  <c r="BE407"/>
  <c r="BI405"/>
  <c r="BH405"/>
  <c r="BG405"/>
  <c r="BF405"/>
  <c r="AA405"/>
  <c r="AA404"/>
  <c r="Y405"/>
  <c r="Y404"/>
  <c r="W405"/>
  <c r="W404"/>
  <c r="BK405"/>
  <c r="BK404"/>
  <c r="N404"/>
  <c r="N405"/>
  <c r="BE405"/>
  <c r="N109"/>
  <c r="BI403"/>
  <c r="BH403"/>
  <c r="BG403"/>
  <c r="BF403"/>
  <c r="AA403"/>
  <c r="Y403"/>
  <c r="W403"/>
  <c r="BK403"/>
  <c r="N403"/>
  <c r="BE403"/>
  <c r="BI402"/>
  <c r="BH402"/>
  <c r="BG402"/>
  <c r="BF402"/>
  <c r="AA402"/>
  <c r="Y402"/>
  <c r="W402"/>
  <c r="BK402"/>
  <c r="N402"/>
  <c r="BE402"/>
  <c r="BI401"/>
  <c r="BH401"/>
  <c r="BG401"/>
  <c r="BF401"/>
  <c r="AA401"/>
  <c r="Y401"/>
  <c r="W401"/>
  <c r="BK401"/>
  <c r="N401"/>
  <c r="BE401"/>
  <c r="BI400"/>
  <c r="BH400"/>
  <c r="BG400"/>
  <c r="BF400"/>
  <c r="AA400"/>
  <c r="Y400"/>
  <c r="W400"/>
  <c r="BK400"/>
  <c r="N400"/>
  <c r="BE400"/>
  <c r="BI399"/>
  <c r="BH399"/>
  <c r="BG399"/>
  <c r="BF399"/>
  <c r="AA399"/>
  <c r="Y399"/>
  <c r="W399"/>
  <c r="BK399"/>
  <c r="N399"/>
  <c r="BE399"/>
  <c r="BI398"/>
  <c r="BH398"/>
  <c r="BG398"/>
  <c r="BF398"/>
  <c r="AA398"/>
  <c r="Y398"/>
  <c r="W398"/>
  <c r="BK398"/>
  <c r="N398"/>
  <c r="BE398"/>
  <c r="BI397"/>
  <c r="BH397"/>
  <c r="BG397"/>
  <c r="BF397"/>
  <c r="AA397"/>
  <c r="Y397"/>
  <c r="W397"/>
  <c r="BK397"/>
  <c r="N397"/>
  <c r="BE397"/>
  <c r="BI396"/>
  <c r="BH396"/>
  <c r="BG396"/>
  <c r="BF396"/>
  <c r="AA396"/>
  <c r="Y396"/>
  <c r="W396"/>
  <c r="BK396"/>
  <c r="N396"/>
  <c r="BE396"/>
  <c r="BI395"/>
  <c r="BH395"/>
  <c r="BG395"/>
  <c r="BF395"/>
  <c r="AA395"/>
  <c r="AA394"/>
  <c r="Y395"/>
  <c r="Y394"/>
  <c r="W395"/>
  <c r="W394"/>
  <c r="BK395"/>
  <c r="BK394"/>
  <c r="N394"/>
  <c r="N395"/>
  <c r="BE395"/>
  <c r="N108"/>
  <c r="BI393"/>
  <c r="BH393"/>
  <c r="BG393"/>
  <c r="BF393"/>
  <c r="AA393"/>
  <c r="Y393"/>
  <c r="W393"/>
  <c r="BK393"/>
  <c r="N393"/>
  <c r="BE393"/>
  <c r="BI392"/>
  <c r="BH392"/>
  <c r="BG392"/>
  <c r="BF392"/>
  <c r="AA392"/>
  <c r="Y392"/>
  <c r="W392"/>
  <c r="BK392"/>
  <c r="N392"/>
  <c r="BE392"/>
  <c r="BI391"/>
  <c r="BH391"/>
  <c r="BG391"/>
  <c r="BF391"/>
  <c r="AA391"/>
  <c r="Y391"/>
  <c r="W391"/>
  <c r="BK391"/>
  <c r="N391"/>
  <c r="BE391"/>
  <c r="BI390"/>
  <c r="BH390"/>
  <c r="BG390"/>
  <c r="BF390"/>
  <c r="AA390"/>
  <c r="Y390"/>
  <c r="W390"/>
  <c r="BK390"/>
  <c r="N390"/>
  <c r="BE390"/>
  <c r="BI389"/>
  <c r="BH389"/>
  <c r="BG389"/>
  <c r="BF389"/>
  <c r="AA389"/>
  <c r="Y389"/>
  <c r="W389"/>
  <c r="BK389"/>
  <c r="N389"/>
  <c r="BE389"/>
  <c r="BI388"/>
  <c r="BH388"/>
  <c r="BG388"/>
  <c r="BF388"/>
  <c r="AA388"/>
  <c r="Y388"/>
  <c r="W388"/>
  <c r="BK388"/>
  <c r="N388"/>
  <c r="BE388"/>
  <c r="BI387"/>
  <c r="BH387"/>
  <c r="BG387"/>
  <c r="BF387"/>
  <c r="AA387"/>
  <c r="Y387"/>
  <c r="W387"/>
  <c r="BK387"/>
  <c r="N387"/>
  <c r="BE387"/>
  <c r="BI385"/>
  <c r="BH385"/>
  <c r="BG385"/>
  <c r="BF385"/>
  <c r="AA385"/>
  <c r="Y385"/>
  <c r="W385"/>
  <c r="BK385"/>
  <c r="N385"/>
  <c r="BE385"/>
  <c r="BI384"/>
  <c r="BH384"/>
  <c r="BG384"/>
  <c r="BF384"/>
  <c r="AA384"/>
  <c r="AA383"/>
  <c r="Y384"/>
  <c r="Y383"/>
  <c r="W384"/>
  <c r="W383"/>
  <c r="BK384"/>
  <c r="BK383"/>
  <c r="N383"/>
  <c r="N384"/>
  <c r="BE384"/>
  <c r="N107"/>
  <c r="BI382"/>
  <c r="BH382"/>
  <c r="BG382"/>
  <c r="BF382"/>
  <c r="AA382"/>
  <c r="Y382"/>
  <c r="W382"/>
  <c r="BK382"/>
  <c r="N382"/>
  <c r="BE382"/>
  <c r="BI381"/>
  <c r="BH381"/>
  <c r="BG381"/>
  <c r="BF381"/>
  <c r="AA381"/>
  <c r="Y381"/>
  <c r="W381"/>
  <c r="BK381"/>
  <c r="N381"/>
  <c r="BE381"/>
  <c r="BI379"/>
  <c r="BH379"/>
  <c r="BG379"/>
  <c r="BF379"/>
  <c r="AA379"/>
  <c r="Y379"/>
  <c r="W379"/>
  <c r="BK379"/>
  <c r="N379"/>
  <c r="BE379"/>
  <c r="BI378"/>
  <c r="BH378"/>
  <c r="BG378"/>
  <c r="BF378"/>
  <c r="AA378"/>
  <c r="Y378"/>
  <c r="W378"/>
  <c r="BK378"/>
  <c r="N378"/>
  <c r="BE378"/>
  <c r="BI376"/>
  <c r="BH376"/>
  <c r="BG376"/>
  <c r="BF376"/>
  <c r="AA376"/>
  <c r="Y376"/>
  <c r="W376"/>
  <c r="BK376"/>
  <c r="N376"/>
  <c r="BE376"/>
  <c r="BI374"/>
  <c r="BH374"/>
  <c r="BG374"/>
  <c r="BF374"/>
  <c r="AA374"/>
  <c r="AA373"/>
  <c r="Y374"/>
  <c r="Y373"/>
  <c r="W374"/>
  <c r="W373"/>
  <c r="BK374"/>
  <c r="BK373"/>
  <c r="N373"/>
  <c r="N374"/>
  <c r="BE374"/>
  <c r="N106"/>
  <c r="BI372"/>
  <c r="BH372"/>
  <c r="BG372"/>
  <c r="BF372"/>
  <c r="AA372"/>
  <c r="Y372"/>
  <c r="W372"/>
  <c r="BK372"/>
  <c r="N372"/>
  <c r="BE372"/>
  <c r="BI371"/>
  <c r="BH371"/>
  <c r="BG371"/>
  <c r="BF371"/>
  <c r="AA371"/>
  <c r="Y371"/>
  <c r="W371"/>
  <c r="BK371"/>
  <c r="N371"/>
  <c r="BE371"/>
  <c r="BI370"/>
  <c r="BH370"/>
  <c r="BG370"/>
  <c r="BF370"/>
  <c r="AA370"/>
  <c r="Y370"/>
  <c r="W370"/>
  <c r="BK370"/>
  <c r="N370"/>
  <c r="BE370"/>
  <c r="BI368"/>
  <c r="BH368"/>
  <c r="BG368"/>
  <c r="BF368"/>
  <c r="AA368"/>
  <c r="Y368"/>
  <c r="W368"/>
  <c r="BK368"/>
  <c r="N368"/>
  <c r="BE368"/>
  <c r="BI367"/>
  <c r="BH367"/>
  <c r="BG367"/>
  <c r="BF367"/>
  <c r="AA367"/>
  <c r="Y367"/>
  <c r="W367"/>
  <c r="BK367"/>
  <c r="N367"/>
  <c r="BE367"/>
  <c r="BI366"/>
  <c r="BH366"/>
  <c r="BG366"/>
  <c r="BF366"/>
  <c r="AA366"/>
  <c r="Y366"/>
  <c r="W366"/>
  <c r="BK366"/>
  <c r="N366"/>
  <c r="BE366"/>
  <c r="BI364"/>
  <c r="BH364"/>
  <c r="BG364"/>
  <c r="BF364"/>
  <c r="AA364"/>
  <c r="Y364"/>
  <c r="W364"/>
  <c r="BK364"/>
  <c r="N364"/>
  <c r="BE364"/>
  <c r="BI363"/>
  <c r="BH363"/>
  <c r="BG363"/>
  <c r="BF363"/>
  <c r="AA363"/>
  <c r="Y363"/>
  <c r="W363"/>
  <c r="BK363"/>
  <c r="N363"/>
  <c r="BE363"/>
  <c r="BI359"/>
  <c r="BH359"/>
  <c r="BG359"/>
  <c r="BF359"/>
  <c r="AA359"/>
  <c r="Y359"/>
  <c r="W359"/>
  <c r="BK359"/>
  <c r="N359"/>
  <c r="BE359"/>
  <c r="BI357"/>
  <c r="BH357"/>
  <c r="BG357"/>
  <c r="BF357"/>
  <c r="AA357"/>
  <c r="Y357"/>
  <c r="W357"/>
  <c r="BK357"/>
  <c r="N357"/>
  <c r="BE357"/>
  <c r="BI356"/>
  <c r="BH356"/>
  <c r="BG356"/>
  <c r="BF356"/>
  <c r="AA356"/>
  <c r="Y356"/>
  <c r="W356"/>
  <c r="BK356"/>
  <c r="N356"/>
  <c r="BE356"/>
  <c r="BI355"/>
  <c r="BH355"/>
  <c r="BG355"/>
  <c r="BF355"/>
  <c r="AA355"/>
  <c r="AA354"/>
  <c r="Y355"/>
  <c r="Y354"/>
  <c r="W355"/>
  <c r="W354"/>
  <c r="BK355"/>
  <c r="BK354"/>
  <c r="N354"/>
  <c r="N355"/>
  <c r="BE355"/>
  <c r="N105"/>
  <c r="BI353"/>
  <c r="BH353"/>
  <c r="BG353"/>
  <c r="BF353"/>
  <c r="AA353"/>
  <c r="Y353"/>
  <c r="W353"/>
  <c r="BK353"/>
  <c r="N353"/>
  <c r="BE353"/>
  <c r="BI352"/>
  <c r="BH352"/>
  <c r="BG352"/>
  <c r="BF352"/>
  <c r="AA352"/>
  <c r="Y352"/>
  <c r="W352"/>
  <c r="BK352"/>
  <c r="N352"/>
  <c r="BE352"/>
  <c r="BI351"/>
  <c r="BH351"/>
  <c r="BG351"/>
  <c r="BF351"/>
  <c r="AA351"/>
  <c r="Y351"/>
  <c r="W351"/>
  <c r="BK351"/>
  <c r="N351"/>
  <c r="BE351"/>
  <c r="BI350"/>
  <c r="BH350"/>
  <c r="BG350"/>
  <c r="BF350"/>
  <c r="AA350"/>
  <c r="Y350"/>
  <c r="W350"/>
  <c r="BK350"/>
  <c r="N350"/>
  <c r="BE350"/>
  <c r="BI349"/>
  <c r="BH349"/>
  <c r="BG349"/>
  <c r="BF349"/>
  <c r="AA349"/>
  <c r="Y349"/>
  <c r="W349"/>
  <c r="BK349"/>
  <c r="N349"/>
  <c r="BE349"/>
  <c r="BI348"/>
  <c r="BH348"/>
  <c r="BG348"/>
  <c r="BF348"/>
  <c r="AA348"/>
  <c r="Y348"/>
  <c r="W348"/>
  <c r="BK348"/>
  <c r="N348"/>
  <c r="BE348"/>
  <c r="BI347"/>
  <c r="BH347"/>
  <c r="BG347"/>
  <c r="BF347"/>
  <c r="AA347"/>
  <c r="Y347"/>
  <c r="W347"/>
  <c r="BK347"/>
  <c r="N347"/>
  <c r="BE347"/>
  <c r="BI346"/>
  <c r="BH346"/>
  <c r="BG346"/>
  <c r="BF346"/>
  <c r="AA346"/>
  <c r="Y346"/>
  <c r="W346"/>
  <c r="BK346"/>
  <c r="N346"/>
  <c r="BE346"/>
  <c r="BI345"/>
  <c r="BH345"/>
  <c r="BG345"/>
  <c r="BF345"/>
  <c r="AA345"/>
  <c r="Y345"/>
  <c r="W345"/>
  <c r="BK345"/>
  <c r="N345"/>
  <c r="BE345"/>
  <c r="BI344"/>
  <c r="BH344"/>
  <c r="BG344"/>
  <c r="BF344"/>
  <c r="AA344"/>
  <c r="Y344"/>
  <c r="W344"/>
  <c r="BK344"/>
  <c r="N344"/>
  <c r="BE344"/>
  <c r="BI343"/>
  <c r="BH343"/>
  <c r="BG343"/>
  <c r="BF343"/>
  <c r="AA343"/>
  <c r="Y343"/>
  <c r="W343"/>
  <c r="BK343"/>
  <c r="N343"/>
  <c r="BE343"/>
  <c r="BI342"/>
  <c r="BH342"/>
  <c r="BG342"/>
  <c r="BF342"/>
  <c r="AA342"/>
  <c r="Y342"/>
  <c r="W342"/>
  <c r="BK342"/>
  <c r="N342"/>
  <c r="BE342"/>
  <c r="BI341"/>
  <c r="BH341"/>
  <c r="BG341"/>
  <c r="BF341"/>
  <c r="AA341"/>
  <c r="Y341"/>
  <c r="W341"/>
  <c r="BK341"/>
  <c r="N341"/>
  <c r="BE341"/>
  <c r="BI340"/>
  <c r="BH340"/>
  <c r="BG340"/>
  <c r="BF340"/>
  <c r="AA340"/>
  <c r="Y340"/>
  <c r="W340"/>
  <c r="BK340"/>
  <c r="N340"/>
  <c r="BE340"/>
  <c r="BI339"/>
  <c r="BH339"/>
  <c r="BG339"/>
  <c r="BF339"/>
  <c r="AA339"/>
  <c r="Y339"/>
  <c r="W339"/>
  <c r="BK339"/>
  <c r="N339"/>
  <c r="BE339"/>
  <c r="BI338"/>
  <c r="BH338"/>
  <c r="BG338"/>
  <c r="BF338"/>
  <c r="AA338"/>
  <c r="Y338"/>
  <c r="W338"/>
  <c r="BK338"/>
  <c r="N338"/>
  <c r="BE338"/>
  <c r="BI337"/>
  <c r="BH337"/>
  <c r="BG337"/>
  <c r="BF337"/>
  <c r="AA337"/>
  <c r="Y337"/>
  <c r="W337"/>
  <c r="BK337"/>
  <c r="N337"/>
  <c r="BE337"/>
  <c r="BI336"/>
  <c r="BH336"/>
  <c r="BG336"/>
  <c r="BF336"/>
  <c r="AA336"/>
  <c r="Y336"/>
  <c r="W336"/>
  <c r="BK336"/>
  <c r="N336"/>
  <c r="BE336"/>
  <c r="BI335"/>
  <c r="BH335"/>
  <c r="BG335"/>
  <c r="BF335"/>
  <c r="AA335"/>
  <c r="Y335"/>
  <c r="W335"/>
  <c r="BK335"/>
  <c r="N335"/>
  <c r="BE335"/>
  <c r="BI334"/>
  <c r="BH334"/>
  <c r="BG334"/>
  <c r="BF334"/>
  <c r="AA334"/>
  <c r="Y334"/>
  <c r="W334"/>
  <c r="BK334"/>
  <c r="N334"/>
  <c r="BE334"/>
  <c r="BI333"/>
  <c r="BH333"/>
  <c r="BG333"/>
  <c r="BF333"/>
  <c r="AA333"/>
  <c r="Y333"/>
  <c r="W333"/>
  <c r="BK333"/>
  <c r="N333"/>
  <c r="BE333"/>
  <c r="BI332"/>
  <c r="BH332"/>
  <c r="BG332"/>
  <c r="BF332"/>
  <c r="AA332"/>
  <c r="Y332"/>
  <c r="W332"/>
  <c r="BK332"/>
  <c r="N332"/>
  <c r="BE332"/>
  <c r="BI331"/>
  <c r="BH331"/>
  <c r="BG331"/>
  <c r="BF331"/>
  <c r="AA331"/>
  <c r="Y331"/>
  <c r="W331"/>
  <c r="BK331"/>
  <c r="N331"/>
  <c r="BE331"/>
  <c r="BI330"/>
  <c r="BH330"/>
  <c r="BG330"/>
  <c r="BF330"/>
  <c r="AA330"/>
  <c r="Y330"/>
  <c r="W330"/>
  <c r="BK330"/>
  <c r="N330"/>
  <c r="BE330"/>
  <c r="BI329"/>
  <c r="BH329"/>
  <c r="BG329"/>
  <c r="BF329"/>
  <c r="AA329"/>
  <c r="Y329"/>
  <c r="W329"/>
  <c r="BK329"/>
  <c r="N329"/>
  <c r="BE329"/>
  <c r="BI328"/>
  <c r="BH328"/>
  <c r="BG328"/>
  <c r="BF328"/>
  <c r="AA328"/>
  <c r="AA327"/>
  <c r="Y328"/>
  <c r="Y327"/>
  <c r="W328"/>
  <c r="W327"/>
  <c r="BK328"/>
  <c r="BK327"/>
  <c r="N327"/>
  <c r="N328"/>
  <c r="BE328"/>
  <c r="N104"/>
  <c r="BI326"/>
  <c r="BH326"/>
  <c r="BG326"/>
  <c r="BF326"/>
  <c r="AA326"/>
  <c r="Y326"/>
  <c r="W326"/>
  <c r="BK326"/>
  <c r="N326"/>
  <c r="BE326"/>
  <c r="BI325"/>
  <c r="BH325"/>
  <c r="BG325"/>
  <c r="BF325"/>
  <c r="AA325"/>
  <c r="Y325"/>
  <c r="W325"/>
  <c r="BK325"/>
  <c r="N325"/>
  <c r="BE325"/>
  <c r="BI324"/>
  <c r="BH324"/>
  <c r="BG324"/>
  <c r="BF324"/>
  <c r="AA324"/>
  <c r="AA323"/>
  <c r="Y324"/>
  <c r="Y323"/>
  <c r="W324"/>
  <c r="W323"/>
  <c r="BK324"/>
  <c r="BK323"/>
  <c r="N323"/>
  <c r="N324"/>
  <c r="BE324"/>
  <c r="N103"/>
  <c r="BI322"/>
  <c r="BH322"/>
  <c r="BG322"/>
  <c r="BF322"/>
  <c r="AA322"/>
  <c r="Y322"/>
  <c r="W322"/>
  <c r="BK322"/>
  <c r="N322"/>
  <c r="BE322"/>
  <c r="BI321"/>
  <c r="BH321"/>
  <c r="BG321"/>
  <c r="BF321"/>
  <c r="AA321"/>
  <c r="Y321"/>
  <c r="W321"/>
  <c r="BK321"/>
  <c r="N321"/>
  <c r="BE321"/>
  <c r="BI320"/>
  <c r="BH320"/>
  <c r="BG320"/>
  <c r="BF320"/>
  <c r="AA320"/>
  <c r="Y320"/>
  <c r="W320"/>
  <c r="BK320"/>
  <c r="N320"/>
  <c r="BE320"/>
  <c r="BI319"/>
  <c r="BH319"/>
  <c r="BG319"/>
  <c r="BF319"/>
  <c r="AA319"/>
  <c r="Y319"/>
  <c r="W319"/>
  <c r="BK319"/>
  <c r="N319"/>
  <c r="BE319"/>
  <c r="BI318"/>
  <c r="BH318"/>
  <c r="BG318"/>
  <c r="BF318"/>
  <c r="AA318"/>
  <c r="Y318"/>
  <c r="W318"/>
  <c r="BK318"/>
  <c r="N318"/>
  <c r="BE318"/>
  <c r="BI317"/>
  <c r="BH317"/>
  <c r="BG317"/>
  <c r="BF317"/>
  <c r="AA317"/>
  <c r="AA316"/>
  <c r="Y317"/>
  <c r="Y316"/>
  <c r="W317"/>
  <c r="W316"/>
  <c r="BK317"/>
  <c r="BK316"/>
  <c r="N316"/>
  <c r="N317"/>
  <c r="BE317"/>
  <c r="N102"/>
  <c r="BI315"/>
  <c r="BH315"/>
  <c r="BG315"/>
  <c r="BF315"/>
  <c r="AA315"/>
  <c r="Y315"/>
  <c r="W315"/>
  <c r="BK315"/>
  <c r="N315"/>
  <c r="BE315"/>
  <c r="BI314"/>
  <c r="BH314"/>
  <c r="BG314"/>
  <c r="BF314"/>
  <c r="AA314"/>
  <c r="Y314"/>
  <c r="W314"/>
  <c r="BK314"/>
  <c r="N314"/>
  <c r="BE314"/>
  <c r="BI313"/>
  <c r="BH313"/>
  <c r="BG313"/>
  <c r="BF313"/>
  <c r="AA313"/>
  <c r="Y313"/>
  <c r="W313"/>
  <c r="BK313"/>
  <c r="N313"/>
  <c r="BE313"/>
  <c r="BI311"/>
  <c r="BH311"/>
  <c r="BG311"/>
  <c r="BF311"/>
  <c r="AA311"/>
  <c r="Y311"/>
  <c r="W311"/>
  <c r="BK311"/>
  <c r="N311"/>
  <c r="BE311"/>
  <c r="BI309"/>
  <c r="BH309"/>
  <c r="BG309"/>
  <c r="BF309"/>
  <c r="AA309"/>
  <c r="Y309"/>
  <c r="W309"/>
  <c r="BK309"/>
  <c r="N309"/>
  <c r="BE309"/>
  <c r="BI307"/>
  <c r="BH307"/>
  <c r="BG307"/>
  <c r="BF307"/>
  <c r="AA307"/>
  <c r="Y307"/>
  <c r="W307"/>
  <c r="BK307"/>
  <c r="N307"/>
  <c r="BE307"/>
  <c r="BI306"/>
  <c r="BH306"/>
  <c r="BG306"/>
  <c r="BF306"/>
  <c r="AA306"/>
  <c r="Y306"/>
  <c r="W306"/>
  <c r="BK306"/>
  <c r="N306"/>
  <c r="BE306"/>
  <c r="BI304"/>
  <c r="BH304"/>
  <c r="BG304"/>
  <c r="BF304"/>
  <c r="AA304"/>
  <c r="AA303"/>
  <c r="Y304"/>
  <c r="Y303"/>
  <c r="W304"/>
  <c r="W303"/>
  <c r="BK304"/>
  <c r="BK303"/>
  <c r="N303"/>
  <c r="N304"/>
  <c r="BE304"/>
  <c r="N101"/>
  <c r="BI302"/>
  <c r="BH302"/>
  <c r="BG302"/>
  <c r="BF302"/>
  <c r="AA302"/>
  <c r="Y302"/>
  <c r="W302"/>
  <c r="BK302"/>
  <c r="N302"/>
  <c r="BE302"/>
  <c r="BI301"/>
  <c r="BH301"/>
  <c r="BG301"/>
  <c r="BF301"/>
  <c r="AA301"/>
  <c r="Y301"/>
  <c r="W301"/>
  <c r="BK301"/>
  <c r="N301"/>
  <c r="BE301"/>
  <c r="BI300"/>
  <c r="BH300"/>
  <c r="BG300"/>
  <c r="BF300"/>
  <c r="AA300"/>
  <c r="AA299"/>
  <c r="Y300"/>
  <c r="Y299"/>
  <c r="W300"/>
  <c r="W299"/>
  <c r="BK300"/>
  <c r="BK299"/>
  <c r="N299"/>
  <c r="N300"/>
  <c r="BE300"/>
  <c r="N100"/>
  <c r="BI298"/>
  <c r="BH298"/>
  <c r="BG298"/>
  <c r="BF298"/>
  <c r="AA298"/>
  <c r="Y298"/>
  <c r="W298"/>
  <c r="BK298"/>
  <c r="N298"/>
  <c r="BE298"/>
  <c r="BI296"/>
  <c r="BH296"/>
  <c r="BG296"/>
  <c r="BF296"/>
  <c r="AA296"/>
  <c r="Y296"/>
  <c r="W296"/>
  <c r="BK296"/>
  <c r="N296"/>
  <c r="BE296"/>
  <c r="BI295"/>
  <c r="BH295"/>
  <c r="BG295"/>
  <c r="BF295"/>
  <c r="AA295"/>
  <c r="Y295"/>
  <c r="W295"/>
  <c r="BK295"/>
  <c r="N295"/>
  <c r="BE295"/>
  <c r="BI294"/>
  <c r="BH294"/>
  <c r="BG294"/>
  <c r="BF294"/>
  <c r="AA294"/>
  <c r="Y294"/>
  <c r="W294"/>
  <c r="BK294"/>
  <c r="N294"/>
  <c r="BE294"/>
  <c r="BI292"/>
  <c r="BH292"/>
  <c r="BG292"/>
  <c r="BF292"/>
  <c r="AA292"/>
  <c r="Y292"/>
  <c r="W292"/>
  <c r="BK292"/>
  <c r="N292"/>
  <c r="BE292"/>
  <c r="BI290"/>
  <c r="BH290"/>
  <c r="BG290"/>
  <c r="BF290"/>
  <c r="AA290"/>
  <c r="Y290"/>
  <c r="W290"/>
  <c r="BK290"/>
  <c r="N290"/>
  <c r="BE290"/>
  <c r="BI288"/>
  <c r="BH288"/>
  <c r="BG288"/>
  <c r="BF288"/>
  <c r="AA288"/>
  <c r="Y288"/>
  <c r="W288"/>
  <c r="BK288"/>
  <c r="N288"/>
  <c r="BE288"/>
  <c r="BI286"/>
  <c r="BH286"/>
  <c r="BG286"/>
  <c r="BF286"/>
  <c r="AA286"/>
  <c r="Y286"/>
  <c r="W286"/>
  <c r="BK286"/>
  <c r="N286"/>
  <c r="BE286"/>
  <c r="BI284"/>
  <c r="BH284"/>
  <c r="BG284"/>
  <c r="BF284"/>
  <c r="AA284"/>
  <c r="AA283"/>
  <c r="AA282"/>
  <c r="Y284"/>
  <c r="Y283"/>
  <c r="Y282"/>
  <c r="W284"/>
  <c r="W283"/>
  <c r="W282"/>
  <c r="BK284"/>
  <c r="BK283"/>
  <c r="N283"/>
  <c r="BK282"/>
  <c r="N282"/>
  <c r="N284"/>
  <c r="BE284"/>
  <c r="N99"/>
  <c r="N98"/>
  <c r="BI281"/>
  <c r="BH281"/>
  <c r="BG281"/>
  <c r="BF281"/>
  <c r="AA281"/>
  <c r="AA280"/>
  <c r="Y281"/>
  <c r="Y280"/>
  <c r="W281"/>
  <c r="W280"/>
  <c r="BK281"/>
  <c r="BK280"/>
  <c r="N280"/>
  <c r="N281"/>
  <c r="BE281"/>
  <c r="N97"/>
  <c r="BI279"/>
  <c r="BH279"/>
  <c r="BG279"/>
  <c r="BF279"/>
  <c r="AA279"/>
  <c r="Y279"/>
  <c r="W279"/>
  <c r="BK279"/>
  <c r="N279"/>
  <c r="BE279"/>
  <c r="BI278"/>
  <c r="BH278"/>
  <c r="BG278"/>
  <c r="BF278"/>
  <c r="AA278"/>
  <c r="Y278"/>
  <c r="W278"/>
  <c r="BK278"/>
  <c r="N278"/>
  <c r="BE278"/>
  <c r="BI277"/>
  <c r="BH277"/>
  <c r="BG277"/>
  <c r="BF277"/>
  <c r="AA277"/>
  <c r="Y277"/>
  <c r="W277"/>
  <c r="BK277"/>
  <c r="N277"/>
  <c r="BE277"/>
  <c r="BI276"/>
  <c r="BH276"/>
  <c r="BG276"/>
  <c r="BF276"/>
  <c r="AA276"/>
  <c r="AA275"/>
  <c r="Y276"/>
  <c r="Y275"/>
  <c r="W276"/>
  <c r="W275"/>
  <c r="BK276"/>
  <c r="BK275"/>
  <c r="N275"/>
  <c r="N276"/>
  <c r="BE276"/>
  <c r="N96"/>
  <c r="BI274"/>
  <c r="BH274"/>
  <c r="BG274"/>
  <c r="BF274"/>
  <c r="AA274"/>
  <c r="Y274"/>
  <c r="W274"/>
  <c r="BK274"/>
  <c r="N274"/>
  <c r="BE274"/>
  <c r="BI273"/>
  <c r="BH273"/>
  <c r="BG273"/>
  <c r="BF273"/>
  <c r="AA273"/>
  <c r="Y273"/>
  <c r="W273"/>
  <c r="BK273"/>
  <c r="N273"/>
  <c r="BE273"/>
  <c r="BI271"/>
  <c r="BH271"/>
  <c r="BG271"/>
  <c r="BF271"/>
  <c r="AA271"/>
  <c r="Y271"/>
  <c r="W271"/>
  <c r="BK271"/>
  <c r="N271"/>
  <c r="BE271"/>
  <c r="BI270"/>
  <c r="BH270"/>
  <c r="BG270"/>
  <c r="BF270"/>
  <c r="AA270"/>
  <c r="Y270"/>
  <c r="W270"/>
  <c r="BK270"/>
  <c r="N270"/>
  <c r="BE270"/>
  <c r="BI269"/>
  <c r="BH269"/>
  <c r="BG269"/>
  <c r="BF269"/>
  <c r="AA269"/>
  <c r="Y269"/>
  <c r="W269"/>
  <c r="BK269"/>
  <c r="N269"/>
  <c r="BE269"/>
  <c r="BI268"/>
  <c r="BH268"/>
  <c r="BG268"/>
  <c r="BF268"/>
  <c r="AA268"/>
  <c r="AA267"/>
  <c r="Y268"/>
  <c r="Y267"/>
  <c r="W268"/>
  <c r="W267"/>
  <c r="BK268"/>
  <c r="BK267"/>
  <c r="N267"/>
  <c r="N268"/>
  <c r="BE268"/>
  <c r="N95"/>
  <c r="BI266"/>
  <c r="BH266"/>
  <c r="BG266"/>
  <c r="BF266"/>
  <c r="AA266"/>
  <c r="Y266"/>
  <c r="W266"/>
  <c r="BK266"/>
  <c r="N266"/>
  <c r="BE266"/>
  <c r="BI265"/>
  <c r="BH265"/>
  <c r="BG265"/>
  <c r="BF265"/>
  <c r="AA265"/>
  <c r="Y265"/>
  <c r="W265"/>
  <c r="BK265"/>
  <c r="N265"/>
  <c r="BE265"/>
  <c r="BI263"/>
  <c r="BH263"/>
  <c r="BG263"/>
  <c r="BF263"/>
  <c r="AA263"/>
  <c r="Y263"/>
  <c r="W263"/>
  <c r="BK263"/>
  <c r="N263"/>
  <c r="BE263"/>
  <c r="BI261"/>
  <c r="BH261"/>
  <c r="BG261"/>
  <c r="BF261"/>
  <c r="AA261"/>
  <c r="Y261"/>
  <c r="W261"/>
  <c r="BK261"/>
  <c r="N261"/>
  <c r="BE261"/>
  <c r="BI260"/>
  <c r="BH260"/>
  <c r="BG260"/>
  <c r="BF260"/>
  <c r="AA260"/>
  <c r="Y260"/>
  <c r="W260"/>
  <c r="BK260"/>
  <c r="N260"/>
  <c r="BE260"/>
  <c r="BI259"/>
  <c r="BH259"/>
  <c r="BG259"/>
  <c r="BF259"/>
  <c r="AA259"/>
  <c r="Y259"/>
  <c r="W259"/>
  <c r="BK259"/>
  <c r="N259"/>
  <c r="BE259"/>
  <c r="BI258"/>
  <c r="BH258"/>
  <c r="BG258"/>
  <c r="BF258"/>
  <c r="AA258"/>
  <c r="Y258"/>
  <c r="W258"/>
  <c r="BK258"/>
  <c r="N258"/>
  <c r="BE258"/>
  <c r="BI256"/>
  <c r="BH256"/>
  <c r="BG256"/>
  <c r="BF256"/>
  <c r="AA256"/>
  <c r="Y256"/>
  <c r="W256"/>
  <c r="BK256"/>
  <c r="N256"/>
  <c r="BE256"/>
  <c r="BI254"/>
  <c r="BH254"/>
  <c r="BG254"/>
  <c r="BF254"/>
  <c r="AA254"/>
  <c r="Y254"/>
  <c r="W254"/>
  <c r="BK254"/>
  <c r="N254"/>
  <c r="BE254"/>
  <c r="BI250"/>
  <c r="BH250"/>
  <c r="BG250"/>
  <c r="BF250"/>
  <c r="AA250"/>
  <c r="Y250"/>
  <c r="W250"/>
  <c r="BK250"/>
  <c r="N250"/>
  <c r="BE250"/>
  <c r="BI246"/>
  <c r="BH246"/>
  <c r="BG246"/>
  <c r="BF246"/>
  <c r="AA246"/>
  <c r="Y246"/>
  <c r="W246"/>
  <c r="BK246"/>
  <c r="N246"/>
  <c r="BE246"/>
  <c r="BI244"/>
  <c r="BH244"/>
  <c r="BG244"/>
  <c r="BF244"/>
  <c r="AA244"/>
  <c r="Y244"/>
  <c r="W244"/>
  <c r="BK244"/>
  <c r="N244"/>
  <c r="BE244"/>
  <c r="BI236"/>
  <c r="BH236"/>
  <c r="BG236"/>
  <c r="BF236"/>
  <c r="AA236"/>
  <c r="Y236"/>
  <c r="W236"/>
  <c r="BK236"/>
  <c r="N236"/>
  <c r="BE236"/>
  <c r="BI235"/>
  <c r="BH235"/>
  <c r="BG235"/>
  <c r="BF235"/>
  <c r="AA235"/>
  <c r="Y235"/>
  <c r="W235"/>
  <c r="BK235"/>
  <c r="N235"/>
  <c r="BE235"/>
  <c r="BI224"/>
  <c r="BH224"/>
  <c r="BG224"/>
  <c r="BF224"/>
  <c r="AA224"/>
  <c r="AA223"/>
  <c r="Y224"/>
  <c r="Y223"/>
  <c r="W224"/>
  <c r="W223"/>
  <c r="BK224"/>
  <c r="BK223"/>
  <c r="N223"/>
  <c r="N224"/>
  <c r="BE224"/>
  <c r="N94"/>
  <c r="BI222"/>
  <c r="BH222"/>
  <c r="BG222"/>
  <c r="BF222"/>
  <c r="AA222"/>
  <c r="AA221"/>
  <c r="Y222"/>
  <c r="Y221"/>
  <c r="W222"/>
  <c r="W221"/>
  <c r="BK222"/>
  <c r="BK221"/>
  <c r="N221"/>
  <c r="N222"/>
  <c r="BE222"/>
  <c r="N93"/>
  <c r="BI219"/>
  <c r="BH219"/>
  <c r="BG219"/>
  <c r="BF219"/>
  <c r="AA219"/>
  <c r="Y219"/>
  <c r="W219"/>
  <c r="BK219"/>
  <c r="N219"/>
  <c r="BE219"/>
  <c r="BI217"/>
  <c r="BH217"/>
  <c r="BG217"/>
  <c r="BF217"/>
  <c r="AA217"/>
  <c r="AA216"/>
  <c r="Y217"/>
  <c r="Y216"/>
  <c r="W217"/>
  <c r="W216"/>
  <c r="BK217"/>
  <c r="BK216"/>
  <c r="N216"/>
  <c r="N217"/>
  <c r="BE217"/>
  <c r="N92"/>
  <c r="BI214"/>
  <c r="BH214"/>
  <c r="BG214"/>
  <c r="BF214"/>
  <c r="AA214"/>
  <c r="Y214"/>
  <c r="W214"/>
  <c r="BK214"/>
  <c r="N214"/>
  <c r="BE214"/>
  <c r="BI212"/>
  <c r="BH212"/>
  <c r="BG212"/>
  <c r="BF212"/>
  <c r="AA212"/>
  <c r="Y212"/>
  <c r="W212"/>
  <c r="BK212"/>
  <c r="N212"/>
  <c r="BE212"/>
  <c r="BI207"/>
  <c r="BH207"/>
  <c r="BG207"/>
  <c r="BF207"/>
  <c r="AA207"/>
  <c r="Y207"/>
  <c r="W207"/>
  <c r="BK207"/>
  <c r="N207"/>
  <c r="BE207"/>
  <c r="BI206"/>
  <c r="BH206"/>
  <c r="BG206"/>
  <c r="BF206"/>
  <c r="AA206"/>
  <c r="Y206"/>
  <c r="W206"/>
  <c r="BK206"/>
  <c r="N206"/>
  <c r="BE206"/>
  <c r="BI205"/>
  <c r="BH205"/>
  <c r="BG205"/>
  <c r="BF205"/>
  <c r="AA205"/>
  <c r="Y205"/>
  <c r="W205"/>
  <c r="BK205"/>
  <c r="N205"/>
  <c r="BE205"/>
  <c r="BI204"/>
  <c r="BH204"/>
  <c r="BG204"/>
  <c r="BF204"/>
  <c r="AA204"/>
  <c r="Y204"/>
  <c r="W204"/>
  <c r="BK204"/>
  <c r="N204"/>
  <c r="BE204"/>
  <c r="BI203"/>
  <c r="BH203"/>
  <c r="BG203"/>
  <c r="BF203"/>
  <c r="AA203"/>
  <c r="Y203"/>
  <c r="W203"/>
  <c r="BK203"/>
  <c r="N203"/>
  <c r="BE203"/>
  <c r="BI202"/>
  <c r="BH202"/>
  <c r="BG202"/>
  <c r="BF202"/>
  <c r="AA202"/>
  <c r="Y202"/>
  <c r="W202"/>
  <c r="BK202"/>
  <c r="N202"/>
  <c r="BE202"/>
  <c r="BI198"/>
  <c r="BH198"/>
  <c r="BG198"/>
  <c r="BF198"/>
  <c r="AA198"/>
  <c r="Y198"/>
  <c r="W198"/>
  <c r="BK198"/>
  <c r="N198"/>
  <c r="BE198"/>
  <c r="BI196"/>
  <c r="BH196"/>
  <c r="BG196"/>
  <c r="BF196"/>
  <c r="AA196"/>
  <c r="Y196"/>
  <c r="W196"/>
  <c r="BK196"/>
  <c r="N196"/>
  <c r="BE196"/>
  <c r="BI194"/>
  <c r="BH194"/>
  <c r="BG194"/>
  <c r="BF194"/>
  <c r="AA194"/>
  <c r="AA193"/>
  <c r="Y194"/>
  <c r="Y193"/>
  <c r="W194"/>
  <c r="W193"/>
  <c r="BK194"/>
  <c r="BK193"/>
  <c r="N193"/>
  <c r="N194"/>
  <c r="BE194"/>
  <c r="N91"/>
  <c r="BI191"/>
  <c r="BH191"/>
  <c r="BG191"/>
  <c r="BF191"/>
  <c r="AA191"/>
  <c r="Y191"/>
  <c r="W191"/>
  <c r="BK191"/>
  <c r="N191"/>
  <c r="BE191"/>
  <c r="BI189"/>
  <c r="BH189"/>
  <c r="BG189"/>
  <c r="BF189"/>
  <c r="AA189"/>
  <c r="Y189"/>
  <c r="W189"/>
  <c r="BK189"/>
  <c r="N189"/>
  <c r="BE189"/>
  <c r="BI188"/>
  <c r="BH188"/>
  <c r="BG188"/>
  <c r="BF188"/>
  <c r="AA188"/>
  <c r="Y188"/>
  <c r="W188"/>
  <c r="BK188"/>
  <c r="N188"/>
  <c r="BE188"/>
  <c r="BI186"/>
  <c r="BH186"/>
  <c r="BG186"/>
  <c r="BF186"/>
  <c r="AA186"/>
  <c r="Y186"/>
  <c r="W186"/>
  <c r="BK186"/>
  <c r="N186"/>
  <c r="BE186"/>
  <c r="BI182"/>
  <c r="BH182"/>
  <c r="BG182"/>
  <c r="BF182"/>
  <c r="AA182"/>
  <c r="Y182"/>
  <c r="W182"/>
  <c r="BK182"/>
  <c r="N182"/>
  <c r="BE182"/>
  <c r="BI180"/>
  <c r="BH180"/>
  <c r="BG180"/>
  <c r="BF180"/>
  <c r="AA180"/>
  <c r="Y180"/>
  <c r="W180"/>
  <c r="BK180"/>
  <c r="N180"/>
  <c r="BE180"/>
  <c r="BI178"/>
  <c r="BH178"/>
  <c r="BG178"/>
  <c r="BF178"/>
  <c r="AA178"/>
  <c r="AA177"/>
  <c r="Y178"/>
  <c r="Y177"/>
  <c r="W178"/>
  <c r="W177"/>
  <c r="BK178"/>
  <c r="BK177"/>
  <c r="N177"/>
  <c r="N178"/>
  <c r="BE178"/>
  <c r="N90"/>
  <c r="BI176"/>
  <c r="BH176"/>
  <c r="BG176"/>
  <c r="BF176"/>
  <c r="AA176"/>
  <c r="Y176"/>
  <c r="W176"/>
  <c r="BK176"/>
  <c r="N176"/>
  <c r="BE176"/>
  <c r="BI175"/>
  <c r="BH175"/>
  <c r="BG175"/>
  <c r="BF175"/>
  <c r="AA175"/>
  <c r="Y175"/>
  <c r="W175"/>
  <c r="BK175"/>
  <c r="N175"/>
  <c r="BE175"/>
  <c r="BI173"/>
  <c r="BH173"/>
  <c r="BG173"/>
  <c r="BF173"/>
  <c r="AA173"/>
  <c r="Y173"/>
  <c r="W173"/>
  <c r="BK173"/>
  <c r="N173"/>
  <c r="BE173"/>
  <c r="BI171"/>
  <c r="BH171"/>
  <c r="BG171"/>
  <c r="BF171"/>
  <c r="AA171"/>
  <c r="Y171"/>
  <c r="W171"/>
  <c r="BK171"/>
  <c r="N171"/>
  <c r="BE171"/>
  <c r="BI167"/>
  <c r="BH167"/>
  <c r="BG167"/>
  <c r="BF167"/>
  <c r="AA167"/>
  <c r="Y167"/>
  <c r="W167"/>
  <c r="BK167"/>
  <c r="N167"/>
  <c r="BE167"/>
  <c r="BI165"/>
  <c r="BH165"/>
  <c r="BG165"/>
  <c r="BF165"/>
  <c r="AA165"/>
  <c r="Y165"/>
  <c r="W165"/>
  <c r="BK165"/>
  <c r="N165"/>
  <c r="BE165"/>
  <c r="BI163"/>
  <c r="BH163"/>
  <c r="BG163"/>
  <c r="BF163"/>
  <c r="AA163"/>
  <c r="Y163"/>
  <c r="W163"/>
  <c r="BK163"/>
  <c r="N163"/>
  <c r="BE163"/>
  <c r="BI161"/>
  <c r="BH161"/>
  <c r="BG161"/>
  <c r="BF161"/>
  <c r="AA161"/>
  <c r="Y161"/>
  <c r="W161"/>
  <c r="BK161"/>
  <c r="N161"/>
  <c r="BE161"/>
  <c r="BI159"/>
  <c r="BH159"/>
  <c r="BG159"/>
  <c r="BF159"/>
  <c r="AA159"/>
  <c r="Y159"/>
  <c r="W159"/>
  <c r="BK159"/>
  <c r="N159"/>
  <c r="BE159"/>
  <c r="BI157"/>
  <c r="BH157"/>
  <c r="BG157"/>
  <c r="BF157"/>
  <c r="AA157"/>
  <c r="Y157"/>
  <c r="W157"/>
  <c r="BK157"/>
  <c r="N157"/>
  <c r="BE157"/>
  <c r="BI155"/>
  <c r="BH155"/>
  <c r="BG155"/>
  <c r="BF155"/>
  <c r="AA155"/>
  <c r="Y155"/>
  <c r="W155"/>
  <c r="BK155"/>
  <c r="N155"/>
  <c r="BE155"/>
  <c r="BI153"/>
  <c r="BH153"/>
  <c r="BG153"/>
  <c r="BF153"/>
  <c r="AA153"/>
  <c r="Y153"/>
  <c r="W153"/>
  <c r="BK153"/>
  <c r="N153"/>
  <c r="BE153"/>
  <c r="BI151"/>
  <c r="BH151"/>
  <c r="BG151"/>
  <c r="BF151"/>
  <c r="AA151"/>
  <c r="Y151"/>
  <c r="W151"/>
  <c r="BK151"/>
  <c r="N151"/>
  <c r="BE151"/>
  <c r="BI149"/>
  <c r="BH149"/>
  <c r="BG149"/>
  <c r="BF149"/>
  <c r="AA149"/>
  <c r="AA148"/>
  <c r="AA147"/>
  <c r="AA146"/>
  <c r="Y149"/>
  <c r="Y148"/>
  <c r="Y147"/>
  <c r="Y146"/>
  <c r="W149"/>
  <c r="W148"/>
  <c r="W147"/>
  <c r="W146"/>
  <c i="1" r="AU88"/>
  <c i="2" r="BK149"/>
  <c r="BK148"/>
  <c r="N148"/>
  <c r="BK147"/>
  <c r="N147"/>
  <c r="BK146"/>
  <c r="N146"/>
  <c r="N87"/>
  <c r="N149"/>
  <c r="BE149"/>
  <c r="N89"/>
  <c r="N88"/>
  <c r="M142"/>
  <c r="F142"/>
  <c r="F140"/>
  <c r="F138"/>
  <c r="BI128"/>
  <c r="BH128"/>
  <c r="BG128"/>
  <c r="BF128"/>
  <c r="N128"/>
  <c r="BE128"/>
  <c r="BI127"/>
  <c r="BH127"/>
  <c r="BG127"/>
  <c r="BF127"/>
  <c r="N127"/>
  <c r="BE127"/>
  <c r="BI126"/>
  <c r="BH126"/>
  <c r="BG126"/>
  <c r="BF126"/>
  <c r="N126"/>
  <c r="BE126"/>
  <c r="BI125"/>
  <c r="BH125"/>
  <c r="BG125"/>
  <c r="BF125"/>
  <c r="N125"/>
  <c r="BE125"/>
  <c r="BI124"/>
  <c r="BH124"/>
  <c r="BG124"/>
  <c r="BF124"/>
  <c r="N124"/>
  <c r="BE124"/>
  <c r="BI123"/>
  <c r="H35"/>
  <c i="1" r="BD88"/>
  <c i="2" r="BH123"/>
  <c r="H34"/>
  <c i="1" r="BC88"/>
  <c i="2" r="BG123"/>
  <c r="H33"/>
  <c i="1" r="BB88"/>
  <c i="2" r="BF123"/>
  <c r="M32"/>
  <c i="1" r="AW88"/>
  <c i="2" r="H32"/>
  <c i="1" r="BA88"/>
  <c i="2" r="N123"/>
  <c r="N122"/>
  <c r="L130"/>
  <c r="BE123"/>
  <c r="M31"/>
  <c i="1" r="AV88"/>
  <c i="2" r="H31"/>
  <c i="1" r="AZ88"/>
  <c i="2" r="M27"/>
  <c i="1" r="AS88"/>
  <c i="2" r="M26"/>
  <c r="M82"/>
  <c r="F82"/>
  <c r="F80"/>
  <c r="F78"/>
  <c r="H40"/>
  <c r="H39"/>
  <c r="M29"/>
  <c i="1" r="AG88"/>
  <c i="2" r="N40"/>
  <c r="N39"/>
  <c r="L37"/>
  <c r="O20"/>
  <c r="E20"/>
  <c r="M143"/>
  <c r="M83"/>
  <c r="O19"/>
  <c r="O14"/>
  <c r="E14"/>
  <c r="F143"/>
  <c r="F83"/>
  <c r="O13"/>
  <c r="O8"/>
  <c r="M140"/>
  <c r="M80"/>
  <c i="1" r="CK94"/>
  <c r="CJ94"/>
  <c r="CI94"/>
  <c r="CC94"/>
  <c r="CH94"/>
  <c r="CB94"/>
  <c r="CG94"/>
  <c r="CA94"/>
  <c r="CF94"/>
  <c r="BZ94"/>
  <c r="CE94"/>
  <c r="CK93"/>
  <c r="CJ93"/>
  <c r="CI93"/>
  <c r="CC93"/>
  <c r="CH93"/>
  <c r="CB93"/>
  <c r="CG93"/>
  <c r="CA93"/>
  <c r="CF93"/>
  <c r="BZ93"/>
  <c r="CE93"/>
  <c r="CK92"/>
  <c r="CJ92"/>
  <c r="CI92"/>
  <c r="CC92"/>
  <c r="CH92"/>
  <c r="CB92"/>
  <c r="CG92"/>
  <c r="CA92"/>
  <c r="CF92"/>
  <c r="BZ92"/>
  <c r="CE92"/>
  <c r="CK91"/>
  <c r="CJ91"/>
  <c r="CI91"/>
  <c r="CH91"/>
  <c r="CG91"/>
  <c r="CF91"/>
  <c r="BZ91"/>
  <c r="CE91"/>
  <c r="BD87"/>
  <c r="W35"/>
  <c r="BC87"/>
  <c r="W34"/>
  <c r="BB87"/>
  <c r="W33"/>
  <c r="BA87"/>
  <c r="W32"/>
  <c r="AZ87"/>
  <c r="AY87"/>
  <c r="AX87"/>
  <c r="AW87"/>
  <c r="AK32"/>
  <c r="AV87"/>
  <c r="AU87"/>
  <c r="AT87"/>
  <c r="AS87"/>
  <c r="AG87"/>
  <c r="AK26"/>
  <c r="AG94"/>
  <c r="CD94"/>
  <c r="AV94"/>
  <c r="BY94"/>
  <c r="AN94"/>
  <c r="AG93"/>
  <c r="CD93"/>
  <c r="AV93"/>
  <c r="BY93"/>
  <c r="AN93"/>
  <c r="AG92"/>
  <c r="CD92"/>
  <c r="AV92"/>
  <c r="BY92"/>
  <c r="AN92"/>
  <c r="AG91"/>
  <c r="AG90"/>
  <c r="AK27"/>
  <c r="AG96"/>
  <c r="CD91"/>
  <c r="W31"/>
  <c r="AV91"/>
  <c r="BY91"/>
  <c r="AK31"/>
  <c r="AN91"/>
  <c r="AN90"/>
  <c r="AT88"/>
  <c r="AN88"/>
  <c r="AN87"/>
  <c r="AN96"/>
  <c r="AM83"/>
  <c r="L83"/>
  <c r="AM82"/>
  <c r="L82"/>
  <c r="AM80"/>
  <c r="L80"/>
  <c r="L78"/>
  <c r="L77"/>
  <c r="AK29"/>
  <c r="AK37"/>
</calcChain>
</file>

<file path=xl/sharedStrings.xml><?xml version="1.0" encoding="utf-8"?>
<sst xmlns="http://schemas.openxmlformats.org/spreadsheetml/2006/main">
  <si>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</si>
  <si>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</si>
  <si>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</si>
  <si>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</si>
  <si>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</si>
  <si>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</si>
  <si>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</si>
  <si>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</si>
  <si>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 xml:space="preserve">&gt;&gt;  skryté sloupce  &lt;&lt;</t>
  </si>
  <si>
    <t>0,01</t>
  </si>
  <si>
    <t>21</t>
  </si>
  <si>
    <t>15</t>
  </si>
  <si>
    <t>SOUHRNNÝ LIST STAVBY</t>
  </si>
  <si>
    <t xml:space="preserve">v ---  níže se nacházejí doplnkové a pomocné údaje k sestavám  --- v</t>
  </si>
  <si>
    <t>Návod na vyplnění</t>
  </si>
  <si>
    <t>0,001</t>
  </si>
  <si>
    <t>Kód:</t>
  </si>
  <si>
    <t>18_S</t>
  </si>
  <si>
    <t xml:space="preserve"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</si>
  <si>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</si>
  <si>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Přístavba šaten a zázemí pro venkovní hřiště ZŠ Poličná</t>
  </si>
  <si>
    <t>JKSO:</t>
  </si>
  <si>
    <t>CC-CZ:</t>
  </si>
  <si>
    <t>Místo:</t>
  </si>
  <si>
    <t>parv.č.103/68, kú.Poličná</t>
  </si>
  <si>
    <t>Datum:</t>
  </si>
  <si>
    <t>15. 5. 2018</t>
  </si>
  <si>
    <t>Objednatel:</t>
  </si>
  <si>
    <t>IČ:</t>
  </si>
  <si>
    <t>Obec Poličná</t>
  </si>
  <si>
    <t>DIČ:</t>
  </si>
  <si>
    <t>Zhotovitel:</t>
  </si>
  <si>
    <t>Vyplň údaj</t>
  </si>
  <si>
    <t>Projektant:</t>
  </si>
  <si>
    <t>Ing. Petr Šebesta</t>
  </si>
  <si>
    <t>True</t>
  </si>
  <si>
    <t>1</t>
  </si>
  <si>
    <t>Zpracovatel:</t>
  </si>
  <si>
    <t xml:space="preserve"> 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</si>
  <si>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</si>
  <si>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</si>
  <si>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</si>
  <si>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</si>
  <si>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</si>
  <si>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</si>
  <si>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</si>
  <si>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</si>
  <si>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</si>
  <si>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</si>
  <si>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</si>
  <si>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</si>
  <si>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</si>
  <si>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</si>
  <si>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</si>
  <si>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</si>
  <si>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</si>
  <si>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</si>
  <si>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</si>
  <si>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</si>
  <si>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</si>
  <si>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</si>
  <si>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</si>
  <si>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</si>
  <si>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</si>
  <si>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</si>
  <si>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</si>
  <si>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</si>
  <si>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</si>
  <si>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</si>
  <si>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</si>
  <si>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</si>
  <si>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</si>
  <si>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</si>
  <si>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</si>
  <si>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</si>
  <si>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</si>
  <si>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</si>
  <si>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</si>
  <si>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</si>
  <si>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</si>
  <si>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</si>
  <si>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{5e104328-70df-43b3-b31e-fd6bdce50b8a}</t>
  </si>
  <si>
    <t>{00000000-0000-0000-0000-000000000000}</t>
  </si>
  <si>
    <t>/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</si>
  <si>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</si>
  <si>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</si>
  <si>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</si>
  <si>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</si>
  <si>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</si>
  <si>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</si>
  <si>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</si>
  <si>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</si>
  <si>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</si>
  <si>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</si>
  <si>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</si>
  <si>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</si>
  <si>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</si>
  <si>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</si>
  <si>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</si>
  <si>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rýha2</t>
  </si>
  <si>
    <t>43,092</t>
  </si>
  <si>
    <t>2</t>
  </si>
  <si>
    <t>rýha1</t>
  </si>
  <si>
    <t>0,918</t>
  </si>
  <si>
    <t>KRYCÍ LIST ROZPOČTU</t>
  </si>
  <si>
    <t>odkop</t>
  </si>
  <si>
    <t>2,036</t>
  </si>
  <si>
    <t>zásyp</t>
  </si>
  <si>
    <t>25,75</t>
  </si>
  <si>
    <t>nátěr</t>
  </si>
  <si>
    <t>5,846</t>
  </si>
  <si>
    <t>om</t>
  </si>
  <si>
    <t>244,664</t>
  </si>
  <si>
    <t>Náklady z rozpočtu</t>
  </si>
  <si>
    <t>MJ 1</t>
  </si>
  <si>
    <t>[m3]:</t>
  </si>
  <si>
    <t>ZRN/MJ 1:</t>
  </si>
  <si>
    <t>Rozpočet/MJ 1:</t>
  </si>
  <si>
    <t>MJ</t>
  </si>
  <si>
    <t>MJ 2</t>
  </si>
  <si>
    <t>[m2]:</t>
  </si>
  <si>
    <t>ZRN/MJ 2:</t>
  </si>
  <si>
    <t>Rozpočet/MJ 2: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</si>
  <si>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</si>
  <si>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</si>
  <si>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</si>
  <si>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</si>
  <si>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</si>
  <si>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</si>
  <si>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</si>
  <si>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</si>
  <si>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</si>
  <si>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</si>
  <si>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</si>
  <si>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</si>
  <si>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</si>
  <si>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</si>
  <si>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</si>
  <si>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</si>
  <si>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</si>
  <si>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</si>
  <si>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</si>
  <si>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</si>
  <si>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</si>
  <si>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</si>
  <si>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</si>
  <si>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</si>
  <si>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</si>
  <si>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</si>
  <si>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</si>
  <si>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</si>
  <si>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</si>
  <si>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</si>
  <si>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</si>
  <si>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21-M - Elektromontáže</t>
  </si>
  <si>
    <t xml:space="preserve">    24-M - Montáže vzduchotechnických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</si>
  <si>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</si>
  <si>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</si>
  <si>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</si>
  <si>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</si>
  <si>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VP -   Vícepráce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</si>
  <si>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</si>
  <si>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</si>
  <si>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</si>
  <si>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</si>
  <si>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</si>
  <si>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</si>
  <si>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</si>
  <si>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</si>
  <si>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</si>
  <si>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</si>
  <si>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</si>
  <si>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</si>
  <si>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</si>
  <si>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</si>
  <si>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</si>
  <si>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</si>
  <si>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</si>
  <si>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</si>
  <si>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</si>
  <si>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</si>
  <si>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</si>
  <si>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</si>
  <si>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</si>
  <si>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</si>
  <si>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113107143</t>
  </si>
  <si>
    <t>Odstranění podkladu živičného tl 150 mm ručně</t>
  </si>
  <si>
    <t>m2</t>
  </si>
  <si>
    <t>4</t>
  </si>
  <si>
    <t>-1602226735</t>
  </si>
  <si>
    <t>"kolem stáv.objektu" 9</t>
  </si>
  <si>
    <t>VV</t>
  </si>
  <si>
    <t>113107183</t>
  </si>
  <si>
    <t>Odstranění podkladu živičného tl 150 mm strojně pl přes 50 do 200 m2</t>
  </si>
  <si>
    <t>1887679719</t>
  </si>
  <si>
    <t>"plocha přístavby" 116,5-9</t>
  </si>
  <si>
    <t>3</t>
  </si>
  <si>
    <t>122201101</t>
  </si>
  <si>
    <t>Odkopávky a prokopávky nezapažené v hornině tř. 3 objem do 100 m3</t>
  </si>
  <si>
    <t>m3</t>
  </si>
  <si>
    <t>1253304388</t>
  </si>
  <si>
    <t>"odkop z -1,25 na -1,38" 0,13*2,9*5,4</t>
  </si>
  <si>
    <t>122201109</t>
  </si>
  <si>
    <t>Příplatek za lepivost u odkopávek v hornině tř. 1 až 3</t>
  </si>
  <si>
    <t>-647922232</t>
  </si>
  <si>
    <t>odkop/3</t>
  </si>
  <si>
    <t>5</t>
  </si>
  <si>
    <t>130001101</t>
  </si>
  <si>
    <t>Příplatek za ztížení vykopávky - ruční výkop u stáv.objektu</t>
  </si>
  <si>
    <t>-719764829</t>
  </si>
  <si>
    <t>rýha2*0,2</t>
  </si>
  <si>
    <t>6</t>
  </si>
  <si>
    <t>132201101</t>
  </si>
  <si>
    <t>Hloubení rýh š do 600 mm v hornině tř. 3 objemu do 100 m3</t>
  </si>
  <si>
    <t>2100549902</t>
  </si>
  <si>
    <t>"z -1,38 na -1,53+ 4xpřechod na -2,1" 0,15*0,3*5,4*2+0,6*0,3*0,6*4</t>
  </si>
  <si>
    <t>7</t>
  </si>
  <si>
    <t>132201109</t>
  </si>
  <si>
    <t>Příplatek za lepivost k hloubení rýh š do 600 mm v hornině tř. 3</t>
  </si>
  <si>
    <t>1055067046</t>
  </si>
  <si>
    <t>rýha1/3</t>
  </si>
  <si>
    <t>8</t>
  </si>
  <si>
    <t>132201201</t>
  </si>
  <si>
    <t>Hloubení rýh š do 2000 mm v hornině tř. 3 objemu do 100 m3</t>
  </si>
  <si>
    <t>-1604048966</t>
  </si>
  <si>
    <t>"z -1,25 do -2,20" 0,95*1,2*(13,5+5,4)*2</t>
  </si>
  <si>
    <t>9</t>
  </si>
  <si>
    <t>132201209</t>
  </si>
  <si>
    <t>Příplatek za lepivost k hloubení rýh š do 2000 mm v hornině tř. 3</t>
  </si>
  <si>
    <t>136368056</t>
  </si>
  <si>
    <t>rýha2/3</t>
  </si>
  <si>
    <t>10</t>
  </si>
  <si>
    <t>162201102</t>
  </si>
  <si>
    <t>Vodorovné přemístění do 50 m výkopku/sypaniny z horniny tř. 1 až 4</t>
  </si>
  <si>
    <t>-1793581005</t>
  </si>
  <si>
    <t>"na mezideponii" odkop+rýha1+rýha2</t>
  </si>
  <si>
    <t>"zpět na zásyp" zásyp</t>
  </si>
  <si>
    <t>Součet</t>
  </si>
  <si>
    <t>11</t>
  </si>
  <si>
    <t>167101101</t>
  </si>
  <si>
    <t>Nakládání výkopku z hornin tř. 1 až 4 do 100 m3</t>
  </si>
  <si>
    <t>213222024</t>
  </si>
  <si>
    <t>12</t>
  </si>
  <si>
    <t>174101101</t>
  </si>
  <si>
    <t>Zásyp jam, šachet rýh nebo kolem objektů sypaninou se zhutněním</t>
  </si>
  <si>
    <t>-798519755</t>
  </si>
  <si>
    <t>rýha2-"podkladní beton a beton pásů" (4,524+12,818)</t>
  </si>
  <si>
    <t>13</t>
  </si>
  <si>
    <t>181006113</t>
  </si>
  <si>
    <t>Rozprostření zemin tl vrstvy do 0,2 m schopných zúrodnění v rovině a sklonu do 1:5</t>
  </si>
  <si>
    <t>-174066840</t>
  </si>
  <si>
    <t>14</t>
  </si>
  <si>
    <t>181951102</t>
  </si>
  <si>
    <t>Úprava pláně v hornině tř. 1 až 4 se zhutněním</t>
  </si>
  <si>
    <t>20327029</t>
  </si>
  <si>
    <t>273321411</t>
  </si>
  <si>
    <t>Základové desky ze ŽB bez zvýšených nároků na prostředí tř. C 20/25</t>
  </si>
  <si>
    <t>1754937233</t>
  </si>
  <si>
    <t>0,15*(5,475*6,2+2,9*6,2+5,525*6,2)</t>
  </si>
  <si>
    <t>16</t>
  </si>
  <si>
    <t>273362021</t>
  </si>
  <si>
    <t>Výztuž základových desek svařovanými sítěmi Kari</t>
  </si>
  <si>
    <t>t</t>
  </si>
  <si>
    <t>1056399051</t>
  </si>
  <si>
    <t>"150x150/6" 3,033*96*0,001</t>
  </si>
  <si>
    <t>17</t>
  </si>
  <si>
    <t>274321411</t>
  </si>
  <si>
    <t>Základové pasy ze ŽB bez zvýšených nároků na prostředí tř. C 20/25</t>
  </si>
  <si>
    <t>-1822400774</t>
  </si>
  <si>
    <t>0,85*0,4*(13,45+5,4)*2</t>
  </si>
  <si>
    <t>"bez bednění" (0,85*0,3*0,6*4+0,15*0,3*4,2*2)*1,05</t>
  </si>
  <si>
    <t>18</t>
  </si>
  <si>
    <t>274351121</t>
  </si>
  <si>
    <t>Zřízení bednění základových pasů rovného</t>
  </si>
  <si>
    <t>-1997692681</t>
  </si>
  <si>
    <t>"pásy+deska" (13,45+5,4)*2*2*1-16,5+0,6*8*0,85</t>
  </si>
  <si>
    <t>19</t>
  </si>
  <si>
    <t>274351122</t>
  </si>
  <si>
    <t>Odstranění bednění základových pasů rovného</t>
  </si>
  <si>
    <t>1909089569</t>
  </si>
  <si>
    <t>20</t>
  </si>
  <si>
    <t>274352111</t>
  </si>
  <si>
    <t>Bednění základových pasů rovné ztracené (neodbedněné)</t>
  </si>
  <si>
    <t>-258461343</t>
  </si>
  <si>
    <t>16,5*1</t>
  </si>
  <si>
    <t>274361821</t>
  </si>
  <si>
    <t>Výztuž základových pásů betonářskou ocelí 10 505 (R)</t>
  </si>
  <si>
    <t>-1901661374</t>
  </si>
  <si>
    <t>"6xR12, třmínek R8 po 30cm, d.37,7m" 6*37,7*0,89*0,001*1,1+126*2*0,395*0,001*1,1</t>
  </si>
  <si>
    <t>22</t>
  </si>
  <si>
    <t>311235121</t>
  </si>
  <si>
    <t>Zdivo jednovrstvé z cihel broušených do P10 na tenkovrstvou maltu tl 200 mm</t>
  </si>
  <si>
    <t>885927441</t>
  </si>
  <si>
    <t>"atika" 0,5*6,4*2</t>
  </si>
  <si>
    <t>23</t>
  </si>
  <si>
    <t>311237111</t>
  </si>
  <si>
    <t>Zdivo jednovrstvé tepelně izolační z cihel broušených na tenkovrstvou maltu U přes 0,26 do 0,30 W/m2K tl zdiva 300 mm</t>
  </si>
  <si>
    <t>-783847339</t>
  </si>
  <si>
    <t>"1.řada" 0,25*(13,65+5,5)*2</t>
  </si>
  <si>
    <t>24</t>
  </si>
  <si>
    <t>311237141</t>
  </si>
  <si>
    <t>Zdivo jednovrstvé tepelně izolační z cihel broušených na tenkovrstvou maltu U přes 0,18 do 0,22 W/m2K tl zdiva 440 mm</t>
  </si>
  <si>
    <t>614370999</t>
  </si>
  <si>
    <t>2,25*(13,65+5,5)*2+0,13*(2,45*2)</t>
  </si>
  <si>
    <t>-2*0,5*2-1*2,25*3-1,5*0,25</t>
  </si>
  <si>
    <t>25</t>
  </si>
  <si>
    <t>311238921</t>
  </si>
  <si>
    <t>Zásyp dutin první vrstvy tepelně izolačního zdiva typu tl do 300 mm expandovaným perlitem</t>
  </si>
  <si>
    <t>m</t>
  </si>
  <si>
    <t>222306048</t>
  </si>
  <si>
    <t>26</t>
  </si>
  <si>
    <t>317168011</t>
  </si>
  <si>
    <t>Překlad keramický plochý š 115 mm dl 1000 mm</t>
  </si>
  <si>
    <t>kus</t>
  </si>
  <si>
    <t>3169137</t>
  </si>
  <si>
    <t>27</t>
  </si>
  <si>
    <t>317168012</t>
  </si>
  <si>
    <t>Překlad keramický plochý š 115 mm dl 1250 mm</t>
  </si>
  <si>
    <t>-341763069</t>
  </si>
  <si>
    <t>28</t>
  </si>
  <si>
    <t>317168053</t>
  </si>
  <si>
    <t>Překlad keramický vysoký v 238 mm dl 1500 mm</t>
  </si>
  <si>
    <t>-191559497</t>
  </si>
  <si>
    <t>29</t>
  </si>
  <si>
    <t>317998113</t>
  </si>
  <si>
    <t>Tepelná izolace mezi překlady v 24 cm z polystyrénu tl 80 mm</t>
  </si>
  <si>
    <t>-1944417511</t>
  </si>
  <si>
    <t>30</t>
  </si>
  <si>
    <t>342244211</t>
  </si>
  <si>
    <t>Příčka z cihel broušených na tenkovrstvou maltu tloušťky 115 mm</t>
  </si>
  <si>
    <t>643616700</t>
  </si>
  <si>
    <t>2,75*(5,3+5,025+3,5+3,45+0,9+1,35+2,2*3)</t>
  </si>
  <si>
    <t>2,2*(1*2+0,3*4)</t>
  </si>
  <si>
    <t>-1*0,5*2-0,7*1,97*6</t>
  </si>
  <si>
    <t>31</t>
  </si>
  <si>
    <t>342244221</t>
  </si>
  <si>
    <t>Příčka z cihel broušených na tenkovrstvou maltu tloušťky 140 mm</t>
  </si>
  <si>
    <t>-1013370945</t>
  </si>
  <si>
    <t>2,75*(1,9+2,5)</t>
  </si>
  <si>
    <t>32</t>
  </si>
  <si>
    <t>346272256</t>
  </si>
  <si>
    <t>Přizdívka z pórobetonových tvárnic tl 150 mm</t>
  </si>
  <si>
    <t>-1247635570</t>
  </si>
  <si>
    <t>1,2*(1*2+2,5+2,2)</t>
  </si>
  <si>
    <t>33</t>
  </si>
  <si>
    <t>41117AP</t>
  </si>
  <si>
    <t>ŽB věnec, tř.betonu C20/25, věncovka jednostranná s tepelnou izolací, bednění a odbednění z vnitřní strany, výztuž 80kg/m3</t>
  </si>
  <si>
    <t>1231499739</t>
  </si>
  <si>
    <t>(13,65+5,5)*2</t>
  </si>
  <si>
    <t>34</t>
  </si>
  <si>
    <t>452311131</t>
  </si>
  <si>
    <t>Podkladní desky z betonu prostého tř. C 12/15 otevřený výkop</t>
  </si>
  <si>
    <t>1646113881</t>
  </si>
  <si>
    <t>0,1*1,2*(13,45+5,4)*2</t>
  </si>
  <si>
    <t>35</t>
  </si>
  <si>
    <t>572250AP</t>
  </si>
  <si>
    <t>Doplnění živičné plochy - zařezání, podklad z kameniva, litý asfalt, úprava styčné spáry</t>
  </si>
  <si>
    <t>1855397066</t>
  </si>
  <si>
    <t>36</t>
  </si>
  <si>
    <t>612131101</t>
  </si>
  <si>
    <t>Cementový postřik vnitřních stěn nanášený celoplošně ručně</t>
  </si>
  <si>
    <t>1460500613</t>
  </si>
  <si>
    <t>2,6*(5,025+3,4)*2-0,7*1,97-1*0,5-1,6*0,3-0,6*2,1</t>
  </si>
  <si>
    <t>2,6*(0,95+1,7+0,95+2)*2-1*0,5-0,7*1,97</t>
  </si>
  <si>
    <t>2,6*(1,5+1+2+1+0,3*2)*2-0,7*1,97</t>
  </si>
  <si>
    <t>2,73*(2,6+3,45)*2-0,6*2</t>
  </si>
  <si>
    <t>2,6*(1,25+0,9)*2-0,7*1,97</t>
  </si>
  <si>
    <t>2,6*(5,025+3,2)*2-0,7*1,97*2-1*0,5-0,6*2,1-1,6*0,3</t>
  </si>
  <si>
    <t>2,6*(1+1,5+1+2,2+0,3*2)*2-0,7*1,97</t>
  </si>
  <si>
    <t>2,6*(0,95+1,55+2,2)*2-0,7*1,97*3-1*0,5</t>
  </si>
  <si>
    <t>2,6*(1,2+2,2)*2-0,7*1,97</t>
  </si>
  <si>
    <t>37</t>
  </si>
  <si>
    <t>612142001</t>
  </si>
  <si>
    <t>Potažení vnitřních stěn sklovláknitým pletivem vtlačeným do tenkovrstvé hmoty</t>
  </si>
  <si>
    <t>1610787264</t>
  </si>
  <si>
    <t>38</t>
  </si>
  <si>
    <t>612311131</t>
  </si>
  <si>
    <t>Potažení vnitřních stěn vápenným štukem tloušťky do 3 mm</t>
  </si>
  <si>
    <t>-518614947</t>
  </si>
  <si>
    <t>0,6*(5,025+3,4)*2-1*0,5-1,6*0,3</t>
  </si>
  <si>
    <t>0,6*(0,95+1,7+0,95+2)*2-1*0,5</t>
  </si>
  <si>
    <t>0,6*(1,25+0,9)*2</t>
  </si>
  <si>
    <t>0,6*(5,025+3,2)*2-1*0,5-1,6*0,3</t>
  </si>
  <si>
    <t>0,6*(0,95+1,55+2,2)*2-1*0,5</t>
  </si>
  <si>
    <t>0,6*(1,2+2,2)*2</t>
  </si>
  <si>
    <t>39</t>
  </si>
  <si>
    <t>612321121</t>
  </si>
  <si>
    <t>Vápenocementová omítka hladká jednovrstvá vnitřních stěn nanášená ručně</t>
  </si>
  <si>
    <t>-1281702005</t>
  </si>
  <si>
    <t>40</t>
  </si>
  <si>
    <t>62212AP</t>
  </si>
  <si>
    <t>Fasáda - cementový postřik, jádrová omítka, stěrkovací hmota, penetrace, tenkovrstvá silikonová bílá omítka zrno 1,5mm</t>
  </si>
  <si>
    <t>-2141563845</t>
  </si>
  <si>
    <t>2,35*(1+6,4+2,7)+1,85*13,65</t>
  </si>
  <si>
    <t>-1,6*0,3*2-0,6*(1,4*2+1,15)</t>
  </si>
  <si>
    <t>41</t>
  </si>
  <si>
    <t>62213AP</t>
  </si>
  <si>
    <t>Sokl - cementový postřik, jádrová omítka, stěrkovací hmota s perlinkou, penetrace, Marmolit střednězrnný tmavě šedý</t>
  </si>
  <si>
    <t>-2050157857</t>
  </si>
  <si>
    <t>0,9*(1+6,4)+1,15*2,7+(0,9+1,15)/2*13,65</t>
  </si>
  <si>
    <t>-0,6*(0,7*2+0,85)</t>
  </si>
  <si>
    <t>42</t>
  </si>
  <si>
    <t>631311131</t>
  </si>
  <si>
    <t>Doplnění dosavadních mazanin betonem prostým plochy do 1 m2 tloušťky přes 80 mm</t>
  </si>
  <si>
    <t>1071809618</t>
  </si>
  <si>
    <t>"dobetonování snížené podlahy m.č.005 a 008 + spádová vrstva sprch" 1</t>
  </si>
  <si>
    <t>43</t>
  </si>
  <si>
    <t>632451023</t>
  </si>
  <si>
    <t>Vyrovnávací potěr tl do 40 mm z MC 15 provedený v pásu</t>
  </si>
  <si>
    <t>757398772</t>
  </si>
  <si>
    <t>"atika+parapety" 4,36</t>
  </si>
  <si>
    <t>44</t>
  </si>
  <si>
    <t>632453371</t>
  </si>
  <si>
    <t>Potěr betonový samonivelační tl do 70 mm tř. C 25/30</t>
  </si>
  <si>
    <t>-810184716</t>
  </si>
  <si>
    <t>45</t>
  </si>
  <si>
    <t>632481213</t>
  </si>
  <si>
    <t>Separační vrstva z PE fólie</t>
  </si>
  <si>
    <t>-1216702790</t>
  </si>
  <si>
    <t>46</t>
  </si>
  <si>
    <t>634112113</t>
  </si>
  <si>
    <t>Obvodová dilatace podlahovým páskem v 80 mm mezi stěnou a samonivelačním potěrem</t>
  </si>
  <si>
    <t>1780144478</t>
  </si>
  <si>
    <t>47</t>
  </si>
  <si>
    <t>637211122</t>
  </si>
  <si>
    <t>Okapový chodník z betonových dlaždic tl 60 mm kladených do písku se zalitím spár MC</t>
  </si>
  <si>
    <t>-560172497</t>
  </si>
  <si>
    <t>0,5*(2,7+14,65+6,9+1)</t>
  </si>
  <si>
    <t>48</t>
  </si>
  <si>
    <t>637311131</t>
  </si>
  <si>
    <t>Okapový chodník z betonových záhonových obrubníků lože beton</t>
  </si>
  <si>
    <t>-1527324295</t>
  </si>
  <si>
    <t>2,7+0,5+13,65+2*0,5+6,4+2*0,5+1,5</t>
  </si>
  <si>
    <t>49</t>
  </si>
  <si>
    <t>642942111</t>
  </si>
  <si>
    <t>Osazování zárubní nebo rámů dveřních kovových do 2,5 m2 na MC</t>
  </si>
  <si>
    <t>1652591277</t>
  </si>
  <si>
    <t>50</t>
  </si>
  <si>
    <t>M</t>
  </si>
  <si>
    <t>55331199</t>
  </si>
  <si>
    <t>zárubeň ocelová pro běžné zdění hranatý profil s drážkou 110 700 L/P</t>
  </si>
  <si>
    <t>1916055997</t>
  </si>
  <si>
    <t>51</t>
  </si>
  <si>
    <t>919735113</t>
  </si>
  <si>
    <t>Řezání stávajícího živičného krytu hl do 150 mm</t>
  </si>
  <si>
    <t>130889157</t>
  </si>
  <si>
    <t>52</t>
  </si>
  <si>
    <t>949101111</t>
  </si>
  <si>
    <t>Lešení pomocné pro objekty pozemních staveb s lešeňovou podlahou v do 1,9 m zatížení do 150 kg/m2</t>
  </si>
  <si>
    <t>-46835376</t>
  </si>
  <si>
    <t>53</t>
  </si>
  <si>
    <t>9491111sc</t>
  </si>
  <si>
    <t>Lešení lehké kozové - fasáda</t>
  </si>
  <si>
    <t>kpl</t>
  </si>
  <si>
    <t>-1492651178</t>
  </si>
  <si>
    <t>54</t>
  </si>
  <si>
    <t>952901111</t>
  </si>
  <si>
    <t>Vyčištění budov bytové a občanské výstavby při výšce podlaží do 4 m</t>
  </si>
  <si>
    <t>1257340326</t>
  </si>
  <si>
    <t>"podlahová plocha" 65,6</t>
  </si>
  <si>
    <t>55</t>
  </si>
  <si>
    <t>953943121</t>
  </si>
  <si>
    <t>Osazování výrobků do 1 kg/kus do betonu vč.dodávky - kotvení pozednice do ŽB věnce</t>
  </si>
  <si>
    <t>1082169744</t>
  </si>
  <si>
    <t>56</t>
  </si>
  <si>
    <t>999HZS</t>
  </si>
  <si>
    <t>Zednické výpomoci pro profese</t>
  </si>
  <si>
    <t>566731882</t>
  </si>
  <si>
    <t>57</t>
  </si>
  <si>
    <t>997221561</t>
  </si>
  <si>
    <t>Vodorovná doprava suti z kusových materiálů do 1 km</t>
  </si>
  <si>
    <t>486295765</t>
  </si>
  <si>
    <t>58</t>
  </si>
  <si>
    <t>997221569</t>
  </si>
  <si>
    <t>Příplatek ZKD 1 km u vodorovné dopravy suti z kusových materiálů</t>
  </si>
  <si>
    <t>1511344084</t>
  </si>
  <si>
    <t>59</t>
  </si>
  <si>
    <t>997221611</t>
  </si>
  <si>
    <t>Nakládání suti na dopravní prostředky pro vodorovnou dopravu</t>
  </si>
  <si>
    <t>-298504972</t>
  </si>
  <si>
    <t>60</t>
  </si>
  <si>
    <t>997221845</t>
  </si>
  <si>
    <t>Poplatek za uložení na skládce (skládkovné) odpadu asfaltového bez dehtu kód odpadu 170 302</t>
  </si>
  <si>
    <t>195005979</t>
  </si>
  <si>
    <t>61</t>
  </si>
  <si>
    <t>998011001</t>
  </si>
  <si>
    <t>Přesun hmot pro budovy zděné v do 6 m</t>
  </si>
  <si>
    <t>1933702302</t>
  </si>
  <si>
    <t>62</t>
  </si>
  <si>
    <t>711111001</t>
  </si>
  <si>
    <t>Provedení izolace proti zemní vlhkosti vodorovné za studena nátěrem penetračním</t>
  </si>
  <si>
    <t>-893389418</t>
  </si>
  <si>
    <t>"plocha desky" 13,45*6,2</t>
  </si>
  <si>
    <t>63</t>
  </si>
  <si>
    <t>711112001</t>
  </si>
  <si>
    <t>Provedení izolace proti zemní vlhkosti svislé za studena nátěrem penetračním</t>
  </si>
  <si>
    <t>1480198629</t>
  </si>
  <si>
    <t>0,3*(13,45+6,2)*2+0,15*6,2*2</t>
  </si>
  <si>
    <t>64</t>
  </si>
  <si>
    <t>11163150</t>
  </si>
  <si>
    <t>lak asfaltový penetrační</t>
  </si>
  <si>
    <t>534450505</t>
  </si>
  <si>
    <t>83,39*0,0003+13,65*0,00035</t>
  </si>
  <si>
    <t>65</t>
  </si>
  <si>
    <t>711113115</t>
  </si>
  <si>
    <t>Izolace proti zemní vlhkosti na vodorovné ploše za studena těsnicí hmotou</t>
  </si>
  <si>
    <t>552986614</t>
  </si>
  <si>
    <t>"sprchy" 0,9*0,9*4</t>
  </si>
  <si>
    <t>66</t>
  </si>
  <si>
    <t>711113125</t>
  </si>
  <si>
    <t>Izolace proti zemní vlhkosti na svislé ploše za studena těsnicí hmotou</t>
  </si>
  <si>
    <t>1657112336</t>
  </si>
  <si>
    <t>"sprchy" 6,5*4</t>
  </si>
  <si>
    <t>67</t>
  </si>
  <si>
    <t>711141559</t>
  </si>
  <si>
    <t>Provedení izolace proti zemní vlhkosti pásy přitavením vodorovné NAIP</t>
  </si>
  <si>
    <t>1877898054</t>
  </si>
  <si>
    <t>68</t>
  </si>
  <si>
    <t>711142559</t>
  </si>
  <si>
    <t>Provedení izolace proti zemní vlhkosti pásy přitavením svislé NAIP</t>
  </si>
  <si>
    <t>-1446562157</t>
  </si>
  <si>
    <t>69</t>
  </si>
  <si>
    <t>62852015</t>
  </si>
  <si>
    <t>pásy s modifikovaným asfaltem vložka skelná tkanina</t>
  </si>
  <si>
    <t>-80047826</t>
  </si>
  <si>
    <t>83,39*1,15+13,65*1,2</t>
  </si>
  <si>
    <t>70</t>
  </si>
  <si>
    <t>998711101</t>
  </si>
  <si>
    <t>Přesun hmot tonážní pro izolace proti vodě, vlhkosti a plynům v objektech výšky do 6 m</t>
  </si>
  <si>
    <t>1994619801</t>
  </si>
  <si>
    <t>71</t>
  </si>
  <si>
    <t>71211AP</t>
  </si>
  <si>
    <t>Povlaková krytina - geotextilie, TPO fólie vč.doplňků s vytažením na atikové zdivo</t>
  </si>
  <si>
    <t>498978381</t>
  </si>
  <si>
    <t>72</t>
  </si>
  <si>
    <t>712331111</t>
  </si>
  <si>
    <t>Provedení povlakové krytiny střech do 10° podkladní vrstvy pásy na sucho samolepící</t>
  </si>
  <si>
    <t>-1019688629</t>
  </si>
  <si>
    <t>73</t>
  </si>
  <si>
    <t>998712101</t>
  </si>
  <si>
    <t>Přesun hmot tonážní tonážní pro krytiny povlakové v objektech v do 6 m</t>
  </si>
  <si>
    <t>-1938850500</t>
  </si>
  <si>
    <t>74</t>
  </si>
  <si>
    <t>713121111</t>
  </si>
  <si>
    <t>Montáž izolace tepelné podlah volně kladenými rohožemi, pásy, dílci, deskami 1 vrstva</t>
  </si>
  <si>
    <t>-439698471</t>
  </si>
  <si>
    <t>17,09+3,6*2+4,74+(2,45*2,6+1*1,25)+16,08+4,93+2,5*2,2+1,2*2,2+1,03</t>
  </si>
  <si>
    <t>75</t>
  </si>
  <si>
    <t>28372309</t>
  </si>
  <si>
    <t>deska grafitová EPS G 100 pro trvalé zatížení v tlaku tl 100mm</t>
  </si>
  <si>
    <t>-1414142139</t>
  </si>
  <si>
    <t>76</t>
  </si>
  <si>
    <t>713131141</t>
  </si>
  <si>
    <t>Montáž izolace tepelné stěn a základů lepením celoplošně rohoží, pásů, dílců, desek</t>
  </si>
  <si>
    <t>228106634</t>
  </si>
  <si>
    <t>1,25*(13,45+0,1*2+5,4)*2</t>
  </si>
  <si>
    <t>77</t>
  </si>
  <si>
    <t>28376404</t>
  </si>
  <si>
    <t>deska z polystyrénu XPS, hrana rovná a strukturovaný povrch λ=0,033 m3</t>
  </si>
  <si>
    <t>-512917828</t>
  </si>
  <si>
    <t>47,625*0,1</t>
  </si>
  <si>
    <t>78</t>
  </si>
  <si>
    <t>713141131</t>
  </si>
  <si>
    <t>Montáž izolace tepelné střech plochých lepené za studena 1 vrstva rohoží, pásů, dílců, desek</t>
  </si>
  <si>
    <t>1068983558</t>
  </si>
  <si>
    <t>6,86*13,25*2</t>
  </si>
  <si>
    <t>79</t>
  </si>
  <si>
    <t>28372312</t>
  </si>
  <si>
    <t>deska EPS 100 pro trvalé zatížení v tlaku (max. 2000 kg/m2) tl 120mm</t>
  </si>
  <si>
    <t>92276586</t>
  </si>
  <si>
    <t>80</t>
  </si>
  <si>
    <t>28372320</t>
  </si>
  <si>
    <t>deska EPS 100 pro trvalé zatížení v tlaku (max. 2000 kg/m2) tl 180mm</t>
  </si>
  <si>
    <t>-597602425</t>
  </si>
  <si>
    <t>81</t>
  </si>
  <si>
    <t>998713101</t>
  </si>
  <si>
    <t>Přesun hmot tonážní pro izolace tepelné v objektech v do 6 m</t>
  </si>
  <si>
    <t>2120455000</t>
  </si>
  <si>
    <t>82</t>
  </si>
  <si>
    <t>72113AP</t>
  </si>
  <si>
    <t>Napojení dešťové kanalizace - výkop v živici</t>
  </si>
  <si>
    <t>-1463419049</t>
  </si>
  <si>
    <t>83</t>
  </si>
  <si>
    <t>72114AP</t>
  </si>
  <si>
    <t>Napojení na stávající splaškovou kanalizaci</t>
  </si>
  <si>
    <t>-1417915162</t>
  </si>
  <si>
    <t>84</t>
  </si>
  <si>
    <t>72115AP</t>
  </si>
  <si>
    <t>Vnitřní kanalizace - potrubí vč.tvarovek, dimenze a materiál dle PD, vyvedení výpustek, přivzdušňovací ventily, nádrž k přečerpávání splaškových vod</t>
  </si>
  <si>
    <t>242567223</t>
  </si>
  <si>
    <t>85</t>
  </si>
  <si>
    <t>721211422</t>
  </si>
  <si>
    <t>Vpusť podlahová se svislým odtokem DN 50/75/110 mřížka nerez 138x138</t>
  </si>
  <si>
    <t>-2118865882</t>
  </si>
  <si>
    <t>86</t>
  </si>
  <si>
    <t>721242115</t>
  </si>
  <si>
    <t>Lapač střešních splavenin z PP se zápachovou klapkou a lapacím košem DN 110</t>
  </si>
  <si>
    <t>-1597662837</t>
  </si>
  <si>
    <t>87</t>
  </si>
  <si>
    <t>998721101</t>
  </si>
  <si>
    <t>Přesun hmot tonážní pro vnitřní kanalizace v objektech v do 6 m</t>
  </si>
  <si>
    <t>1781580232</t>
  </si>
  <si>
    <t>88</t>
  </si>
  <si>
    <t>72216AP</t>
  </si>
  <si>
    <t>Napojení na stáv.rozvod vody - teplá, studená, cirkulační</t>
  </si>
  <si>
    <t>1026605813</t>
  </si>
  <si>
    <t>89</t>
  </si>
  <si>
    <t>72217AP</t>
  </si>
  <si>
    <t>Vnitřní vodovod - potrubí PPR PN20, dimenze viz PD vč.izolace z PE trubic, tvarovek, ventilů, nástěnek</t>
  </si>
  <si>
    <t>1658898313</t>
  </si>
  <si>
    <t>90</t>
  </si>
  <si>
    <t>998722101</t>
  </si>
  <si>
    <t>Přesun hmot tonážní pro vnitřní vodovod v objektech v do 6 m</t>
  </si>
  <si>
    <t>779299862</t>
  </si>
  <si>
    <t>91</t>
  </si>
  <si>
    <t>725111132</t>
  </si>
  <si>
    <t>Splachovač nádržkový plastový nízkopoložený nebo vysokopoložený</t>
  </si>
  <si>
    <t>soubor</t>
  </si>
  <si>
    <t>-1487378252</t>
  </si>
  <si>
    <t>92</t>
  </si>
  <si>
    <t>725112022</t>
  </si>
  <si>
    <t>Klozet keramický závěsný na nosné stěny s hlubokým splachováním odpad vodorovný</t>
  </si>
  <si>
    <t>2042230828</t>
  </si>
  <si>
    <t>93</t>
  </si>
  <si>
    <t>725119125</t>
  </si>
  <si>
    <t>Montáž a dodávka klozetových mís závěsných pro handicapované</t>
  </si>
  <si>
    <t>-322921930</t>
  </si>
  <si>
    <t>94</t>
  </si>
  <si>
    <t>725121525</t>
  </si>
  <si>
    <t>Pisoárový záchodek automatický s radarovým senzorem</t>
  </si>
  <si>
    <t>973213087</t>
  </si>
  <si>
    <t>95</t>
  </si>
  <si>
    <t>55144040.AZP</t>
  </si>
  <si>
    <t xml:space="preserve">napájecí zdroj 20 VA až pro 3 zařízení  - 230/12 V, 50 Hz</t>
  </si>
  <si>
    <t>2142312874</t>
  </si>
  <si>
    <t>96</t>
  </si>
  <si>
    <t>725211603</t>
  </si>
  <si>
    <t>Umyvadlo keramické připevněné na stěnu šrouby bílé bez krytu na sifon 600 mm</t>
  </si>
  <si>
    <t>1079051186</t>
  </si>
  <si>
    <t>97</t>
  </si>
  <si>
    <t>725231203</t>
  </si>
  <si>
    <t>Bidet bez armatur výtokových keramický závěsný se zápachovou uzávěrkou</t>
  </si>
  <si>
    <t>73957703</t>
  </si>
  <si>
    <t>98</t>
  </si>
  <si>
    <t>725331111</t>
  </si>
  <si>
    <t>Výlevka bez výtokových armatur keramická se sklopnou plastovou mřížkou 500 mm</t>
  </si>
  <si>
    <t>1502673499</t>
  </si>
  <si>
    <t>99</t>
  </si>
  <si>
    <t>725821316</t>
  </si>
  <si>
    <t>Baterie dřezová nástěnná páková s otáčivým plochým ústím a délkou ramínka 300 mm</t>
  </si>
  <si>
    <t>-2011081464</t>
  </si>
  <si>
    <t>100</t>
  </si>
  <si>
    <t>725822611</t>
  </si>
  <si>
    <t>Baterie umyvadlová stojánková páková bez výpusti</t>
  </si>
  <si>
    <t>-1847672224</t>
  </si>
  <si>
    <t>101</t>
  </si>
  <si>
    <t>725823112</t>
  </si>
  <si>
    <t>Baterie bidetové stojánkové pákové s výpustí</t>
  </si>
  <si>
    <t>660741846</t>
  </si>
  <si>
    <t>102</t>
  </si>
  <si>
    <t>725841311</t>
  </si>
  <si>
    <t>Baterie sprchová nástěnná pákové</t>
  </si>
  <si>
    <t>-826964421</t>
  </si>
  <si>
    <t>103</t>
  </si>
  <si>
    <t>55145002</t>
  </si>
  <si>
    <t>kompletní sprchový set 050/1,0</t>
  </si>
  <si>
    <t>sada</t>
  </si>
  <si>
    <t>390414773</t>
  </si>
  <si>
    <t>104</t>
  </si>
  <si>
    <t>55431079</t>
  </si>
  <si>
    <t>koš odpadkový nášlapný (plast) 6 litrů</t>
  </si>
  <si>
    <t>-993861417</t>
  </si>
  <si>
    <t>105</t>
  </si>
  <si>
    <t>55431089</t>
  </si>
  <si>
    <t>zásobník PE sáčků,bílý</t>
  </si>
  <si>
    <t>126241854</t>
  </si>
  <si>
    <t>106</t>
  </si>
  <si>
    <t>55431092</t>
  </si>
  <si>
    <t>zásobníky toaletních papírů komaxit bílý D 310mm</t>
  </si>
  <si>
    <t>816161345</t>
  </si>
  <si>
    <t>107</t>
  </si>
  <si>
    <t>55431086</t>
  </si>
  <si>
    <t>zásobníky papírových ručníků skládaných komaxit bílý</t>
  </si>
  <si>
    <t>-1275298720</t>
  </si>
  <si>
    <t>108</t>
  </si>
  <si>
    <t>55431099</t>
  </si>
  <si>
    <t>dávkovač tekutého mýdla 350 ml bílý</t>
  </si>
  <si>
    <t>1724666060</t>
  </si>
  <si>
    <t>109</t>
  </si>
  <si>
    <t>555</t>
  </si>
  <si>
    <t xml:space="preserve">polička na mycí potřeby+ háček na ručník a svršky  - sprchy</t>
  </si>
  <si>
    <t>-1663818844</t>
  </si>
  <si>
    <t>110</t>
  </si>
  <si>
    <t>55147061</t>
  </si>
  <si>
    <t>madlo invalidní krakorcové sklopné smaltované bílé 834mm</t>
  </si>
  <si>
    <t>649697542</t>
  </si>
  <si>
    <t>111</t>
  </si>
  <si>
    <t>55147057</t>
  </si>
  <si>
    <t>madlo invalidní rovné smaltované bílé 1000mm</t>
  </si>
  <si>
    <t>862063261</t>
  </si>
  <si>
    <t>112</t>
  </si>
  <si>
    <t>55147080</t>
  </si>
  <si>
    <t>sedačka do sprchy anticoro rozměr sedáku 340 x 430mm</t>
  </si>
  <si>
    <t>902133637</t>
  </si>
  <si>
    <t>113</t>
  </si>
  <si>
    <t>725999</t>
  </si>
  <si>
    <t>Montáž doplňků zařízení koupelen a sociálních zařízení</t>
  </si>
  <si>
    <t>ks</t>
  </si>
  <si>
    <t>-2036705592</t>
  </si>
  <si>
    <t>114</t>
  </si>
  <si>
    <t>726111031</t>
  </si>
  <si>
    <t>Instalační předstěna - klozet s ovládáním zepředu v 1080 mm závěsný do masivní zděné kce</t>
  </si>
  <si>
    <t>1069901600</t>
  </si>
  <si>
    <t>115</t>
  </si>
  <si>
    <t>726111203</t>
  </si>
  <si>
    <t>Montáž a dodávka pisoárové dělící příčky keramické</t>
  </si>
  <si>
    <t>1257492267</t>
  </si>
  <si>
    <t>116</t>
  </si>
  <si>
    <t>998725101</t>
  </si>
  <si>
    <t>Přesun hmot tonážní pro zařizovací předměty v objektech v do 6 m</t>
  </si>
  <si>
    <t>1433639255</t>
  </si>
  <si>
    <t>117</t>
  </si>
  <si>
    <t>762083122</t>
  </si>
  <si>
    <t>Impregnace řeziva proti dřevokaznému hmyzu, houbám a plísním máčením třída ohrožení 3 a 4</t>
  </si>
  <si>
    <t>2130250872</t>
  </si>
  <si>
    <t>118</t>
  </si>
  <si>
    <t>762085103</t>
  </si>
  <si>
    <t>Montáž a dodávka kotevního třmenu</t>
  </si>
  <si>
    <t>911828836</t>
  </si>
  <si>
    <t>119</t>
  </si>
  <si>
    <t>762332131</t>
  </si>
  <si>
    <t>Montáž vázaných kcí krovů pravidelných z hraněného řeziva průřezové plochy do 120 cm2</t>
  </si>
  <si>
    <t>262561268</t>
  </si>
  <si>
    <t>"námětek 10x12" 1,45*32</t>
  </si>
  <si>
    <t>120</t>
  </si>
  <si>
    <t>762332132</t>
  </si>
  <si>
    <t>Montáž vázaných kcí krovů pravidelných z hraněného řeziva průřezové plochy do 224 cm2</t>
  </si>
  <si>
    <t>-193656638</t>
  </si>
  <si>
    <t>"12x16" 6,86*2+5,9*32</t>
  </si>
  <si>
    <t>"14x16" 13,25</t>
  </si>
  <si>
    <t>121</t>
  </si>
  <si>
    <t>60511166</t>
  </si>
  <si>
    <t>řezivo jehličnaté hranol dl 4 - 6 m jakost I.</t>
  </si>
  <si>
    <t>1965664116</t>
  </si>
  <si>
    <t>122</t>
  </si>
  <si>
    <t>762341027</t>
  </si>
  <si>
    <t>Bednění střech rovných z desek OSB tl 25 mm na pero a drážku šroubovaných na krokve</t>
  </si>
  <si>
    <t>-648835276</t>
  </si>
  <si>
    <t>6,86*13,25</t>
  </si>
  <si>
    <t>123</t>
  </si>
  <si>
    <t>7623416sc</t>
  </si>
  <si>
    <t>Montáž a dodávka bednění štítových okapových říms z dřevotřískových desek na sraz - část přilehlé ke stáv,budově</t>
  </si>
  <si>
    <t>-1797319332</t>
  </si>
  <si>
    <t>124</t>
  </si>
  <si>
    <t>762395000</t>
  </si>
  <si>
    <t>Spojovací prostředky pro montáž krovu, bednění, laťování, světlíky, klíny</t>
  </si>
  <si>
    <t>1030856557</t>
  </si>
  <si>
    <t>125</t>
  </si>
  <si>
    <t>762841310</t>
  </si>
  <si>
    <t>Montáž podbíjení stropů a střech vodorovných z palubek</t>
  </si>
  <si>
    <t>-1754422366</t>
  </si>
  <si>
    <t>"přesah" 10,6</t>
  </si>
  <si>
    <t>126</t>
  </si>
  <si>
    <t>61191155</t>
  </si>
  <si>
    <t>palubky obkladové SM profil klasický 19x116mm A/B</t>
  </si>
  <si>
    <t>1045577971</t>
  </si>
  <si>
    <t>127</t>
  </si>
  <si>
    <t>762895000</t>
  </si>
  <si>
    <t>Spojovací prostředky pro montáž záklopu, stropnice a podbíjení</t>
  </si>
  <si>
    <t>-597682832</t>
  </si>
  <si>
    <t>128</t>
  </si>
  <si>
    <t>998762101</t>
  </si>
  <si>
    <t>Přesun hmot tonážní pro kce tesařské v objektech v do 6 m</t>
  </si>
  <si>
    <t>-1073194917</t>
  </si>
  <si>
    <t>129</t>
  </si>
  <si>
    <t>763131431</t>
  </si>
  <si>
    <t>SDK podhled deska 1xDF 12,5 bez TI dvouvrstvá spodní kce profil CD+UD</t>
  </si>
  <si>
    <t>-1416208744</t>
  </si>
  <si>
    <t>65,6-16,67</t>
  </si>
  <si>
    <t>130</t>
  </si>
  <si>
    <t>763131471</t>
  </si>
  <si>
    <t>SDK podhled deska 1xH2DF 12,5 bez TI dvouvrstvá spodní kce profil CD+UD</t>
  </si>
  <si>
    <t>2049415170</t>
  </si>
  <si>
    <t>"m.č.05+06+08" 4,74+4,93+7</t>
  </si>
  <si>
    <t>131</t>
  </si>
  <si>
    <t>763131751</t>
  </si>
  <si>
    <t>Montáž a dodávka parotěsné zábrany do SDK podhledu</t>
  </si>
  <si>
    <t>645094403</t>
  </si>
  <si>
    <t>132</t>
  </si>
  <si>
    <t>763411111</t>
  </si>
  <si>
    <t>Sanitární příčky do mokrého prostředí, desky s HPL - laminátem tl 19,6 mm</t>
  </si>
  <si>
    <t>895051688</t>
  </si>
  <si>
    <t>2,1*(2*2+1,55+1,25)-0,7*1,97*3</t>
  </si>
  <si>
    <t>133</t>
  </si>
  <si>
    <t>763411121</t>
  </si>
  <si>
    <t>Dveře sanitárních příček, desky s HPL - laminátem tl 19,6 mm, š do 800 mm, v do 2000 mm</t>
  </si>
  <si>
    <t>618178561</t>
  </si>
  <si>
    <t>134</t>
  </si>
  <si>
    <t>998763301</t>
  </si>
  <si>
    <t>Přesun hmot tonážní pro sádrokartonové konstrukce v objektech v do 6 m</t>
  </si>
  <si>
    <t>-835412536</t>
  </si>
  <si>
    <t>135</t>
  </si>
  <si>
    <t>764212663</t>
  </si>
  <si>
    <t>Oplechování rovné okapové hrany z Pz s povrchovou úpravou rš 250 mm</t>
  </si>
  <si>
    <t>-704532728</t>
  </si>
  <si>
    <t>136</t>
  </si>
  <si>
    <t>764214605</t>
  </si>
  <si>
    <t>Oplechování horních ploch a atik bez rohů z Pz s povrch úpravou mechanicky kotvené rš 400 mm</t>
  </si>
  <si>
    <t>633020087</t>
  </si>
  <si>
    <t>"atika" 6,4*2</t>
  </si>
  <si>
    <t>137</t>
  </si>
  <si>
    <t>764216604</t>
  </si>
  <si>
    <t>Oplechování rovných parapetů mechanicky kotvené z Pz s povrchovou úpravou rš 330 mm</t>
  </si>
  <si>
    <t>292405894</t>
  </si>
  <si>
    <t>138</t>
  </si>
  <si>
    <t>764311sc</t>
  </si>
  <si>
    <t>Lemování horní z Pz s povrchovou úpravou (provedení upřesněno při realizaci)</t>
  </si>
  <si>
    <t>1284618635</t>
  </si>
  <si>
    <t>139</t>
  </si>
  <si>
    <t>764511602</t>
  </si>
  <si>
    <t>Žlab podokapní půlkruhový z Pz s povrchovou úpravou rš 330 mm</t>
  </si>
  <si>
    <t>347585424</t>
  </si>
  <si>
    <t>140</t>
  </si>
  <si>
    <t>764511642</t>
  </si>
  <si>
    <t>Kotlík oválný (trychtýřový) pro podokapní žlaby z Pz s povrchovou úpravou 330/100 mm</t>
  </si>
  <si>
    <t>622494059</t>
  </si>
  <si>
    <t>141</t>
  </si>
  <si>
    <t>764518622</t>
  </si>
  <si>
    <t>Svody kruhové včetně objímek, kolen, odskoků z Pz s povrchovou úpravou průměru 100 mm</t>
  </si>
  <si>
    <t>285494385</t>
  </si>
  <si>
    <t>142</t>
  </si>
  <si>
    <t>765123122</t>
  </si>
  <si>
    <t>Okapová hrana s ochrannou mřížkou univerzální</t>
  </si>
  <si>
    <t>935751909</t>
  </si>
  <si>
    <t>143</t>
  </si>
  <si>
    <t>998764101</t>
  </si>
  <si>
    <t>Přesun hmot tonážní pro konstrukce klempířské v objektech v do 6 m</t>
  </si>
  <si>
    <t>-408353762</t>
  </si>
  <si>
    <t>144</t>
  </si>
  <si>
    <t>766622115</t>
  </si>
  <si>
    <t>Montáž plastových oken plochy přes 1 m2 pevných výšky do 1,5 m s rámem do zdiva</t>
  </si>
  <si>
    <t>-85169089</t>
  </si>
  <si>
    <t>145</t>
  </si>
  <si>
    <t>611442sc</t>
  </si>
  <si>
    <t>okno plastové pevně zasklené 100x50 cm</t>
  </si>
  <si>
    <t>-1822314396</t>
  </si>
  <si>
    <t>146</t>
  </si>
  <si>
    <t>766622131</t>
  </si>
  <si>
    <t>Montáž plastových oken plochy přes 1 m2 otevíravých výšky do 1,5 m s rámem do zdiva</t>
  </si>
  <si>
    <t>884597451</t>
  </si>
  <si>
    <t>147</t>
  </si>
  <si>
    <t>611437sc</t>
  </si>
  <si>
    <t>okno plastové dvoukřídlové otvíravé a sklápěcí 200x50 cm, Uf=1,3</t>
  </si>
  <si>
    <t>936428783</t>
  </si>
  <si>
    <t>148</t>
  </si>
  <si>
    <t>766660001</t>
  </si>
  <si>
    <t>Montáž dveřních křídel otvíravých 1křídlových š do 0,8 m do ocelové zárubně</t>
  </si>
  <si>
    <t>1748397189</t>
  </si>
  <si>
    <t>149</t>
  </si>
  <si>
    <t>61160320</t>
  </si>
  <si>
    <t>dveře dřevěné vnitřní hladké plné 1křídlové standard vč mřížky plastové 60-70x197cm a kování</t>
  </si>
  <si>
    <t>-422328537</t>
  </si>
  <si>
    <t>150</t>
  </si>
  <si>
    <t>766660421</t>
  </si>
  <si>
    <t>Montáž vchodových dveří 1křídlových s nadsvětlíkem do zdiva</t>
  </si>
  <si>
    <t>1440628151</t>
  </si>
  <si>
    <t>151</t>
  </si>
  <si>
    <t>611441sc</t>
  </si>
  <si>
    <t>dveře plastové vchodové jednokřídlové otevíravé 100x220-230 cm</t>
  </si>
  <si>
    <t>-594447015</t>
  </si>
  <si>
    <t>152</t>
  </si>
  <si>
    <t>998766101</t>
  </si>
  <si>
    <t>Přesun hmot tonážní pro konstrukce truhlářské v objektech v do 6 m</t>
  </si>
  <si>
    <t>1696267892</t>
  </si>
  <si>
    <t>153</t>
  </si>
  <si>
    <t>771574312</t>
  </si>
  <si>
    <t>Montáž podlah keramických režných hladkých lepených rychletuhnoucím flexi lepidlem do 12 ks/ m2</t>
  </si>
  <si>
    <t>1403536699</t>
  </si>
  <si>
    <t>17,09+1,76+3,4+1,9+4,74+7+16,08+4,93+3,56+1,8+2,31+1,03</t>
  </si>
  <si>
    <t>154</t>
  </si>
  <si>
    <t>59761290</t>
  </si>
  <si>
    <t xml:space="preserve">dlaždice keramické podlahové  (barevné) přes 9 do 12 ks/m2</t>
  </si>
  <si>
    <t>-1203349506</t>
  </si>
  <si>
    <t>155</t>
  </si>
  <si>
    <t>771591111</t>
  </si>
  <si>
    <t>Podlahy penetrace podkladu</t>
  </si>
  <si>
    <t>489845241</t>
  </si>
  <si>
    <t>156</t>
  </si>
  <si>
    <t>771591115</t>
  </si>
  <si>
    <t>Podlahy spárování silikonem</t>
  </si>
  <si>
    <t>-1744632081</t>
  </si>
  <si>
    <t>157</t>
  </si>
  <si>
    <t>771591185</t>
  </si>
  <si>
    <t>Podlahy řezání keramických dlaždic rovné</t>
  </si>
  <si>
    <t>-406131290</t>
  </si>
  <si>
    <t>158</t>
  </si>
  <si>
    <t>771591241</t>
  </si>
  <si>
    <t>Kontaktní izolace ve spojení s dlažbou z přířezů vnitřní kouty</t>
  </si>
  <si>
    <t>-1418746156</t>
  </si>
  <si>
    <t>0,9*4*4+2*3*4</t>
  </si>
  <si>
    <t>159</t>
  </si>
  <si>
    <t>998771101</t>
  </si>
  <si>
    <t>Přesun hmot tonážní pro podlahy z dlaždic v objektech v do 6 m</t>
  </si>
  <si>
    <t>-10308709</t>
  </si>
  <si>
    <t>160</t>
  </si>
  <si>
    <t>781414111</t>
  </si>
  <si>
    <t>Montáž obkladaček vnitřních pravoúhlých pórovinových do 22 ks/m2 lepených flexibilním lepidlem</t>
  </si>
  <si>
    <t>-1058257693</t>
  </si>
  <si>
    <t>1,8*(5,025+3,4)*2-0,7*1,8-0,6*1,8</t>
  </si>
  <si>
    <t>1,8*(0,95+1,7+0,95+2)*2-0,7*1,8</t>
  </si>
  <si>
    <t>2,3*(1,5+1+2+1+0,3*2)*2-0,7*1,97</t>
  </si>
  <si>
    <t>2,3*(2,6+3,45)*2-0,6*2,0</t>
  </si>
  <si>
    <t>1,8*(1,25+0,9)*2-0,7*1,8</t>
  </si>
  <si>
    <t>1,8*(5,025+3,2)*2-0,7*1,8*2-0,6*1,8</t>
  </si>
  <si>
    <t>2,3*(1+1,5+1+2,2+0,3*2)*2-0,7*1,97</t>
  </si>
  <si>
    <t>1,8*(0,95+1,55+2,2)*2-0,7*1,8*3</t>
  </si>
  <si>
    <t>1,8*(1,2+2,2)*2-0,7*1,8</t>
  </si>
  <si>
    <t>Mezisoučet</t>
  </si>
  <si>
    <t>"parapety" 0,15*(0,95*2+2,2+2,6)+0,2*2*2</t>
  </si>
  <si>
    <t>161</t>
  </si>
  <si>
    <t>59761040</t>
  </si>
  <si>
    <t>obkládačky keramické koupelnové (bílé i barevné) přes 19 do 22 ks/m2</t>
  </si>
  <si>
    <t>1696577461</t>
  </si>
  <si>
    <t>162</t>
  </si>
  <si>
    <t>781419197</t>
  </si>
  <si>
    <t>Příplatek k montáži obkladů vnitřních pórovinových za spárování silikonem</t>
  </si>
  <si>
    <t>-954898886</t>
  </si>
  <si>
    <t>163</t>
  </si>
  <si>
    <t>781491021</t>
  </si>
  <si>
    <t>Montáž zrcadel plochy do 1 m2 lepených silikonovým tmelem na keramický obklad</t>
  </si>
  <si>
    <t>-1721450733</t>
  </si>
  <si>
    <t>4*0,8</t>
  </si>
  <si>
    <t>164</t>
  </si>
  <si>
    <t>63465124</t>
  </si>
  <si>
    <t>zrcadlo nemontované čiré tl 4mm max. rozměr 3210x2250mm</t>
  </si>
  <si>
    <t>-1130846985</t>
  </si>
  <si>
    <t>165</t>
  </si>
  <si>
    <t>781494111</t>
  </si>
  <si>
    <t>Plastové profily rohové lepené flexibilním lepidlem</t>
  </si>
  <si>
    <t>-2140186006</t>
  </si>
  <si>
    <t>166</t>
  </si>
  <si>
    <t>781495111</t>
  </si>
  <si>
    <t>Penetrace podkladu vnitřních obkladů</t>
  </si>
  <si>
    <t>-1678343490</t>
  </si>
  <si>
    <t>167</t>
  </si>
  <si>
    <t>781495141</t>
  </si>
  <si>
    <t>Průnik obkladem kruhový do DN 30 bez izolace</t>
  </si>
  <si>
    <t>-1942692723</t>
  </si>
  <si>
    <t>168</t>
  </si>
  <si>
    <t>781495142</t>
  </si>
  <si>
    <t>Průnik obkladem kruhový do DN 90 bez izolace</t>
  </si>
  <si>
    <t>74566739</t>
  </si>
  <si>
    <t>169</t>
  </si>
  <si>
    <t>781495143</t>
  </si>
  <si>
    <t>Průnik obkladem kruhový přes DN 90 bez izolace</t>
  </si>
  <si>
    <t>1183156930</t>
  </si>
  <si>
    <t>170</t>
  </si>
  <si>
    <t>781495185</t>
  </si>
  <si>
    <t>Řezání rovné keramických obkládaček</t>
  </si>
  <si>
    <t>-1393796780</t>
  </si>
  <si>
    <t>171</t>
  </si>
  <si>
    <t>998781101</t>
  </si>
  <si>
    <t>Přesun hmot tonážní pro obklady keramické v objektech v do 6 m</t>
  </si>
  <si>
    <t>562680677</t>
  </si>
  <si>
    <t>172</t>
  </si>
  <si>
    <t>783114101</t>
  </si>
  <si>
    <t>Základní jednonásobný syntetický nátěr truhlářských konstrukcí</t>
  </si>
  <si>
    <t>-670550972</t>
  </si>
  <si>
    <t>173</t>
  </si>
  <si>
    <t>783118101</t>
  </si>
  <si>
    <t>Lazurovací jednonásobný syntetický nátěr truhlářských konstrukcí</t>
  </si>
  <si>
    <t>-422428410</t>
  </si>
  <si>
    <t>174</t>
  </si>
  <si>
    <t>783301311</t>
  </si>
  <si>
    <t>Odmaštění zámečnických konstrukcí vodou ředitelným odmašťovačem</t>
  </si>
  <si>
    <t>-1807985976</t>
  </si>
  <si>
    <t>"zárubně" (0,7+2*1,97)*(0,11+2*0,05)*6</t>
  </si>
  <si>
    <t>175</t>
  </si>
  <si>
    <t>783314203</t>
  </si>
  <si>
    <t>Základní antikorozní jednonásobný syntetický samozákladující nátěr zámečnických konstrukcí</t>
  </si>
  <si>
    <t>1182598876</t>
  </si>
  <si>
    <t>176</t>
  </si>
  <si>
    <t>783317105</t>
  </si>
  <si>
    <t>Krycí jednonásobný syntetický samozákladující nátěr zámečnických konstrukcí</t>
  </si>
  <si>
    <t>-1497645968</t>
  </si>
  <si>
    <t>177</t>
  </si>
  <si>
    <t>784171101</t>
  </si>
  <si>
    <t>Zakrytí vnitřních podlah, svislých ploch včetně pozdějšího odkrytí</t>
  </si>
  <si>
    <t>-1645649513</t>
  </si>
  <si>
    <t>178</t>
  </si>
  <si>
    <t>784181121</t>
  </si>
  <si>
    <t>Hloubková jednonásobná penetrace podkladu v místnostech výšky do 3,80 m</t>
  </si>
  <si>
    <t>-227175693</t>
  </si>
  <si>
    <t>179</t>
  </si>
  <si>
    <t>784211121</t>
  </si>
  <si>
    <t>Dvojnásobné bílé malby ze směsí za mokra středně otěruvzdorných v místnostech výšky do 3,80 m</t>
  </si>
  <si>
    <t>-2099094896</t>
  </si>
  <si>
    <t>180</t>
  </si>
  <si>
    <t>21-M</t>
  </si>
  <si>
    <t>Elektroinstalace vč.hromosvodu, uzemnění, přímotopů</t>
  </si>
  <si>
    <t>892969024</t>
  </si>
  <si>
    <t>181</t>
  </si>
  <si>
    <t>24-M</t>
  </si>
  <si>
    <t>Přívodní a odvodní potrubí Spiro vč.TI, větrací jednotka ECOWATT 1600m3/hod, taliřové ventily, protidešťové žaluzie, žaluziové klapky - kompletní provedení viz PD</t>
  </si>
  <si>
    <t>-2145511997</t>
  </si>
  <si>
    <t>182</t>
  </si>
  <si>
    <t>010001000</t>
  </si>
  <si>
    <t>Průzkumné, geodetické a projektové práce</t>
  </si>
  <si>
    <t>Kč</t>
  </si>
  <si>
    <t>1024</t>
  </si>
  <si>
    <t>479456150</t>
  </si>
  <si>
    <t>183</t>
  </si>
  <si>
    <t>030001000</t>
  </si>
  <si>
    <t>%</t>
  </si>
  <si>
    <t>1917239903</t>
  </si>
  <si>
    <t>184</t>
  </si>
  <si>
    <t>040001000</t>
  </si>
  <si>
    <t>Inženýrská činnost</t>
  </si>
  <si>
    <t>490426031</t>
  </si>
  <si>
    <t>VP - Vícepráce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</si>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</sst>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0" fillId="0" borderId="5" xfId="0" applyBorder="1"/>
    <xf numFmtId="0" fontId="17" fillId="0" borderId="0" xfId="0" applyFont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6" xfId="0" applyBorder="1"/>
    <xf numFmtId="0" fontId="20" fillId="0" borderId="0" xfId="0" applyFont="1" applyBorder="1" applyAlignment="1">
      <alignment horizontal="left" vertical="center"/>
    </xf>
    <xf numFmtId="4" fontId="12" fillId="0" borderId="0" xfId="0" applyNumberFormat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4" fontId="21" fillId="0" borderId="7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9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0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Border="1" applyAlignment="1">
      <alignment vertical="center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" fontId="23" fillId="0" borderId="18" xfId="0" applyNumberFormat="1" applyFont="1" applyBorder="1" applyAlignment="1">
      <alignment vertical="center"/>
    </xf>
    <xf numFmtId="0" fontId="26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4" fontId="26" fillId="6" borderId="0" xfId="0" applyNumberFormat="1" applyFont="1" applyFill="1" applyBorder="1" applyAlignment="1">
      <alignment vertical="center"/>
    </xf>
    <xf numFmtId="0" fontId="0" fillId="2" borderId="0" xfId="0" applyFill="1" applyProtection="1"/>
    <xf numFmtId="0" fontId="14" fillId="2" borderId="0" xfId="1" applyFont="1" applyFill="1" applyAlignment="1" applyProtection="1">
      <alignment horizontal="center" vertical="center"/>
    </xf>
    <xf numFmtId="0" fontId="31" fillId="0" borderId="0" xfId="0" applyFont="1" applyAlignment="1">
      <alignment horizontal="left"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2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167" fontId="1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4" fontId="32" fillId="0" borderId="0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" fontId="5" fillId="0" borderId="0" xfId="0" applyNumberFormat="1" applyFont="1" applyBorder="1" applyAlignment="1"/>
    <xf numFmtId="4" fontId="33" fillId="0" borderId="0" xfId="0" applyNumberFormat="1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6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4" fontId="0" fillId="0" borderId="25" xfId="0" applyNumberFormat="1" applyFont="1" applyBorder="1" applyAlignment="1">
      <alignment vertical="center"/>
    </xf>
    <xf numFmtId="0" fontId="1" fillId="4" borderId="25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5" customWidth="1"/>
    <col min="5" max="5" width="2.5" customWidth="1"/>
    <col min="6" max="6" width="2.5" customWidth="1"/>
    <col min="7" max="7" width="2.5" customWidth="1"/>
    <col min="8" max="8" width="2.5" customWidth="1"/>
    <col min="9" max="9" width="2.5" customWidth="1"/>
    <col min="10" max="10" width="2.5" customWidth="1"/>
    <col min="11" max="11" width="2.5" customWidth="1"/>
    <col min="12" max="12" width="2.5" customWidth="1"/>
    <col min="13" max="13" width="2.5" customWidth="1"/>
    <col min="14" max="14" width="2.5" customWidth="1"/>
    <col min="15" max="15" width="2.5" customWidth="1"/>
    <col min="16" max="16" width="2.5" customWidth="1"/>
    <col min="17" max="17" width="2.5" customWidth="1"/>
    <col min="18" max="18" width="2.5" customWidth="1"/>
    <col min="19" max="19" width="2.5" customWidth="1"/>
    <col min="20" max="20" width="2.5" customWidth="1"/>
    <col min="21" max="21" width="2.5" customWidth="1"/>
    <col min="22" max="22" width="2.5" customWidth="1"/>
    <col min="23" max="23" width="2.5" customWidth="1"/>
    <col min="24" max="24" width="2.5" customWidth="1"/>
    <col min="25" max="25" width="2.5" customWidth="1"/>
    <col min="26" max="26" width="2.5" customWidth="1"/>
    <col min="27" max="27" width="2.5" customWidth="1"/>
    <col min="28" max="28" width="2.5" customWidth="1"/>
    <col min="29" max="29" width="2.5" customWidth="1"/>
    <col min="30" max="30" width="2.5" customWidth="1"/>
    <col min="31" max="31" width="2.5" customWidth="1"/>
    <col min="32" max="32" width="2.5" customWidth="1"/>
    <col min="33" max="33" width="2.5" customWidth="1"/>
    <col min="34" max="34" width="3.33" customWidth="1"/>
    <col min="35" max="35" width="2.5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.67" customWidth="1"/>
    <col min="44" max="44" width="13.67" customWidth="1"/>
    <col min="45" max="45" width="25.83" hidden="1" customWidth="1"/>
    <col min="46" max="46" width="25.83" hidden="1" customWidth="1"/>
    <col min="47" max="47" width="25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</cols>
  <sheetData>
    <row r="1" ht="21.36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ht="36.96" customHeight="1">
      <c r="C2" s="20" t="s">
        <v>7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R2" s="22" t="s">
        <v>8</v>
      </c>
      <c r="BS2" s="23" t="s">
        <v>9</v>
      </c>
      <c r="BT2" s="23" t="s">
        <v>10</v>
      </c>
    </row>
    <row r="3" ht="6.96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9</v>
      </c>
      <c r="BT3" s="23" t="s">
        <v>11</v>
      </c>
    </row>
    <row r="4" ht="36.96" customHeight="1">
      <c r="B4" s="27"/>
      <c r="C4" s="28" t="s">
        <v>12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0"/>
      <c r="AS4" s="21" t="s">
        <v>13</v>
      </c>
      <c r="BE4" s="31" t="s">
        <v>14</v>
      </c>
      <c r="BS4" s="23" t="s">
        <v>15</v>
      </c>
    </row>
    <row r="5" ht="14.4" customHeight="1">
      <c r="B5" s="27"/>
      <c r="C5" s="32"/>
      <c r="D5" s="33" t="s">
        <v>16</v>
      </c>
      <c r="E5" s="32"/>
      <c r="F5" s="32"/>
      <c r="G5" s="32"/>
      <c r="H5" s="32"/>
      <c r="I5" s="32"/>
      <c r="J5" s="32"/>
      <c r="K5" s="34" t="s">
        <v>17</v>
      </c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0"/>
      <c r="BE5" s="35" t="s">
        <v>18</v>
      </c>
      <c r="BS5" s="23" t="s">
        <v>9</v>
      </c>
    </row>
    <row r="6" ht="36.96" customHeight="1">
      <c r="B6" s="27"/>
      <c r="C6" s="32"/>
      <c r="D6" s="36" t="s">
        <v>19</v>
      </c>
      <c r="E6" s="32"/>
      <c r="F6" s="32"/>
      <c r="G6" s="32"/>
      <c r="H6" s="32"/>
      <c r="I6" s="32"/>
      <c r="J6" s="32"/>
      <c r="K6" s="37" t="s">
        <v>20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0"/>
      <c r="BE6" s="38"/>
      <c r="BS6" s="23" t="s">
        <v>9</v>
      </c>
    </row>
    <row r="7" ht="14.4" customHeight="1">
      <c r="B7" s="27"/>
      <c r="C7" s="32"/>
      <c r="D7" s="39" t="s">
        <v>21</v>
      </c>
      <c r="E7" s="32"/>
      <c r="F7" s="32"/>
      <c r="G7" s="32"/>
      <c r="H7" s="32"/>
      <c r="I7" s="32"/>
      <c r="J7" s="32"/>
      <c r="K7" s="34" t="s">
        <v>5</v>
      </c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9" t="s">
        <v>22</v>
      </c>
      <c r="AL7" s="32"/>
      <c r="AM7" s="32"/>
      <c r="AN7" s="34" t="s">
        <v>5</v>
      </c>
      <c r="AO7" s="32"/>
      <c r="AP7" s="32"/>
      <c r="AQ7" s="30"/>
      <c r="BE7" s="38"/>
      <c r="BS7" s="23" t="s">
        <v>9</v>
      </c>
    </row>
    <row r="8" ht="14.4" customHeight="1">
      <c r="B8" s="27"/>
      <c r="C8" s="32"/>
      <c r="D8" s="39" t="s">
        <v>23</v>
      </c>
      <c r="E8" s="32"/>
      <c r="F8" s="32"/>
      <c r="G8" s="32"/>
      <c r="H8" s="32"/>
      <c r="I8" s="32"/>
      <c r="J8" s="32"/>
      <c r="K8" s="34" t="s">
        <v>24</v>
      </c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9" t="s">
        <v>25</v>
      </c>
      <c r="AL8" s="32"/>
      <c r="AM8" s="32"/>
      <c r="AN8" s="40" t="s">
        <v>26</v>
      </c>
      <c r="AO8" s="32"/>
      <c r="AP8" s="32"/>
      <c r="AQ8" s="30"/>
      <c r="BE8" s="38"/>
      <c r="BS8" s="23" t="s">
        <v>9</v>
      </c>
    </row>
    <row r="9" ht="14.4" customHeight="1">
      <c r="B9" s="27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0"/>
      <c r="BE9" s="38"/>
      <c r="BS9" s="23" t="s">
        <v>9</v>
      </c>
    </row>
    <row r="10" ht="14.4" customHeight="1">
      <c r="B10" s="27"/>
      <c r="C10" s="32"/>
      <c r="D10" s="39" t="s">
        <v>27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9" t="s">
        <v>28</v>
      </c>
      <c r="AL10" s="32"/>
      <c r="AM10" s="32"/>
      <c r="AN10" s="34" t="s">
        <v>5</v>
      </c>
      <c r="AO10" s="32"/>
      <c r="AP10" s="32"/>
      <c r="AQ10" s="30"/>
      <c r="BE10" s="38"/>
      <c r="BS10" s="23" t="s">
        <v>9</v>
      </c>
    </row>
    <row r="11" ht="18.48" customHeight="1">
      <c r="B11" s="27"/>
      <c r="C11" s="32"/>
      <c r="D11" s="32"/>
      <c r="E11" s="34" t="s">
        <v>29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9" t="s">
        <v>30</v>
      </c>
      <c r="AL11" s="32"/>
      <c r="AM11" s="32"/>
      <c r="AN11" s="34" t="s">
        <v>5</v>
      </c>
      <c r="AO11" s="32"/>
      <c r="AP11" s="32"/>
      <c r="AQ11" s="30"/>
      <c r="BE11" s="38"/>
      <c r="BS11" s="23" t="s">
        <v>9</v>
      </c>
    </row>
    <row r="12" ht="6.96" customHeight="1">
      <c r="B12" s="27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0"/>
      <c r="BE12" s="38"/>
      <c r="BS12" s="23" t="s">
        <v>9</v>
      </c>
    </row>
    <row r="13" ht="14.4" customHeight="1">
      <c r="B13" s="27"/>
      <c r="C13" s="32"/>
      <c r="D13" s="39" t="s">
        <v>31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9" t="s">
        <v>28</v>
      </c>
      <c r="AL13" s="32"/>
      <c r="AM13" s="32"/>
      <c r="AN13" s="41" t="s">
        <v>32</v>
      </c>
      <c r="AO13" s="32"/>
      <c r="AP13" s="32"/>
      <c r="AQ13" s="30"/>
      <c r="BE13" s="38"/>
      <c r="BS13" s="23" t="s">
        <v>9</v>
      </c>
    </row>
    <row r="14">
      <c r="B14" s="27"/>
      <c r="C14" s="32"/>
      <c r="D14" s="32"/>
      <c r="E14" s="41" t="s">
        <v>32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 t="s">
        <v>30</v>
      </c>
      <c r="AL14" s="32"/>
      <c r="AM14" s="32"/>
      <c r="AN14" s="41" t="s">
        <v>32</v>
      </c>
      <c r="AO14" s="32"/>
      <c r="AP14" s="32"/>
      <c r="AQ14" s="30"/>
      <c r="BE14" s="38"/>
      <c r="BS14" s="23" t="s">
        <v>9</v>
      </c>
    </row>
    <row r="15" ht="6.96" customHeight="1">
      <c r="B15" s="27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0"/>
      <c r="BE15" s="38"/>
      <c r="BS15" s="23" t="s">
        <v>6</v>
      </c>
    </row>
    <row r="16" ht="14.4" customHeight="1">
      <c r="B16" s="27"/>
      <c r="C16" s="32"/>
      <c r="D16" s="39" t="s">
        <v>33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9" t="s">
        <v>28</v>
      </c>
      <c r="AL16" s="32"/>
      <c r="AM16" s="32"/>
      <c r="AN16" s="34" t="s">
        <v>5</v>
      </c>
      <c r="AO16" s="32"/>
      <c r="AP16" s="32"/>
      <c r="AQ16" s="30"/>
      <c r="BE16" s="38"/>
      <c r="BS16" s="23" t="s">
        <v>6</v>
      </c>
    </row>
    <row r="17" ht="18.48" customHeight="1">
      <c r="B17" s="27"/>
      <c r="C17" s="32"/>
      <c r="D17" s="32"/>
      <c r="E17" s="34" t="s">
        <v>34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9" t="s">
        <v>30</v>
      </c>
      <c r="AL17" s="32"/>
      <c r="AM17" s="32"/>
      <c r="AN17" s="34" t="s">
        <v>5</v>
      </c>
      <c r="AO17" s="32"/>
      <c r="AP17" s="32"/>
      <c r="AQ17" s="30"/>
      <c r="BE17" s="38"/>
      <c r="BS17" s="23" t="s">
        <v>35</v>
      </c>
    </row>
    <row r="18" ht="6.96" customHeight="1">
      <c r="B18" s="27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0"/>
      <c r="BE18" s="38"/>
      <c r="BS18" s="23" t="s">
        <v>36</v>
      </c>
    </row>
    <row r="19" ht="14.4" customHeight="1">
      <c r="B19" s="27"/>
      <c r="C19" s="32"/>
      <c r="D19" s="39" t="s">
        <v>37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9" t="s">
        <v>28</v>
      </c>
      <c r="AL19" s="32"/>
      <c r="AM19" s="32"/>
      <c r="AN19" s="34" t="s">
        <v>5</v>
      </c>
      <c r="AO19" s="32"/>
      <c r="AP19" s="32"/>
      <c r="AQ19" s="30"/>
      <c r="BE19" s="38"/>
      <c r="BS19" s="23" t="s">
        <v>36</v>
      </c>
    </row>
    <row r="20" ht="18.48" customHeight="1">
      <c r="B20" s="27"/>
      <c r="C20" s="32"/>
      <c r="D20" s="32"/>
      <c r="E20" s="34" t="s">
        <v>38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9" t="s">
        <v>30</v>
      </c>
      <c r="AL20" s="32"/>
      <c r="AM20" s="32"/>
      <c r="AN20" s="34" t="s">
        <v>5</v>
      </c>
      <c r="AO20" s="32"/>
      <c r="AP20" s="32"/>
      <c r="AQ20" s="30"/>
      <c r="BE20" s="38"/>
    </row>
    <row r="21" ht="6.96" customHeight="1">
      <c r="B21" s="27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0"/>
      <c r="BE21" s="38"/>
    </row>
    <row r="22">
      <c r="B22" s="27"/>
      <c r="C22" s="32"/>
      <c r="D22" s="39" t="s">
        <v>39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0"/>
      <c r="BE22" s="38"/>
    </row>
    <row r="23" ht="16.5" customHeight="1">
      <c r="B23" s="27"/>
      <c r="C23" s="32"/>
      <c r="D23" s="32"/>
      <c r="E23" s="43" t="s">
        <v>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32"/>
      <c r="AP23" s="32"/>
      <c r="AQ23" s="30"/>
      <c r="BE23" s="38"/>
    </row>
    <row r="24" ht="6.96" customHeight="1">
      <c r="B24" s="27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0"/>
      <c r="BE24" s="38"/>
    </row>
    <row r="25" ht="6.96" customHeight="1">
      <c r="B25" s="27"/>
      <c r="C25" s="32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32"/>
      <c r="AQ25" s="30"/>
      <c r="BE25" s="38"/>
    </row>
    <row r="26" ht="14.4" customHeight="1">
      <c r="B26" s="27"/>
      <c r="C26" s="32"/>
      <c r="D26" s="45" t="s">
        <v>40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46">
        <f>ROUND(AG87,0)</f>
        <v>0</v>
      </c>
      <c r="AL26" s="32"/>
      <c r="AM26" s="32"/>
      <c r="AN26" s="32"/>
      <c r="AO26" s="32"/>
      <c r="AP26" s="32"/>
      <c r="AQ26" s="30"/>
      <c r="BE26" s="38"/>
    </row>
    <row r="27" ht="14.4" customHeight="1">
      <c r="B27" s="27"/>
      <c r="C27" s="32"/>
      <c r="D27" s="45" t="s">
        <v>41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46">
        <f>ROUND(AG90,0)</f>
        <v>0</v>
      </c>
      <c r="AL27" s="46"/>
      <c r="AM27" s="46"/>
      <c r="AN27" s="46"/>
      <c r="AO27" s="46"/>
      <c r="AP27" s="32"/>
      <c r="AQ27" s="30"/>
      <c r="BE27" s="38"/>
    </row>
    <row r="28" s="1" customFormat="1" ht="6.96" customHeight="1"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9"/>
      <c r="BE28" s="38"/>
    </row>
    <row r="29" s="1" customFormat="1" ht="25.92" customHeight="1">
      <c r="B29" s="47"/>
      <c r="C29" s="48"/>
      <c r="D29" s="50" t="s">
        <v>42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>
        <f>ROUND(AK26+AK27,0)</f>
        <v>0</v>
      </c>
      <c r="AL29" s="51"/>
      <c r="AM29" s="51"/>
      <c r="AN29" s="51"/>
      <c r="AO29" s="51"/>
      <c r="AP29" s="48"/>
      <c r="AQ29" s="49"/>
      <c r="BE29" s="38"/>
    </row>
    <row r="30" s="1" customFormat="1" ht="6.96" customHeight="1"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9"/>
      <c r="BE30" s="38"/>
    </row>
    <row r="31" s="2" customFormat="1" ht="14.4" customHeight="1">
      <c r="B31" s="53"/>
      <c r="C31" s="54"/>
      <c r="D31" s="55" t="s">
        <v>43</v>
      </c>
      <c r="E31" s="54"/>
      <c r="F31" s="55" t="s">
        <v>44</v>
      </c>
      <c r="G31" s="54"/>
      <c r="H31" s="54"/>
      <c r="I31" s="54"/>
      <c r="J31" s="54"/>
      <c r="K31" s="54"/>
      <c r="L31" s="56">
        <v>0.20999999999999999</v>
      </c>
      <c r="M31" s="54"/>
      <c r="N31" s="54"/>
      <c r="O31" s="54"/>
      <c r="P31" s="54"/>
      <c r="Q31" s="54"/>
      <c r="R31" s="54"/>
      <c r="S31" s="54"/>
      <c r="T31" s="57" t="s">
        <v>45</v>
      </c>
      <c r="U31" s="54"/>
      <c r="V31" s="54"/>
      <c r="W31" s="58">
        <f>ROUND(AZ87+SUM(CD91:CD95),0)</f>
        <v>0</v>
      </c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8">
        <f>ROUND(AV87+SUM(BY91:BY95),0)</f>
        <v>0</v>
      </c>
      <c r="AL31" s="54"/>
      <c r="AM31" s="54"/>
      <c r="AN31" s="54"/>
      <c r="AO31" s="54"/>
      <c r="AP31" s="54"/>
      <c r="AQ31" s="59"/>
      <c r="BE31" s="38"/>
    </row>
    <row r="32" s="2" customFormat="1" ht="14.4" customHeight="1">
      <c r="B32" s="53"/>
      <c r="C32" s="54"/>
      <c r="D32" s="54"/>
      <c r="E32" s="54"/>
      <c r="F32" s="55" t="s">
        <v>46</v>
      </c>
      <c r="G32" s="54"/>
      <c r="H32" s="54"/>
      <c r="I32" s="54"/>
      <c r="J32" s="54"/>
      <c r="K32" s="54"/>
      <c r="L32" s="56">
        <v>0.14999999999999999</v>
      </c>
      <c r="M32" s="54"/>
      <c r="N32" s="54"/>
      <c r="O32" s="54"/>
      <c r="P32" s="54"/>
      <c r="Q32" s="54"/>
      <c r="R32" s="54"/>
      <c r="S32" s="54"/>
      <c r="T32" s="57" t="s">
        <v>45</v>
      </c>
      <c r="U32" s="54"/>
      <c r="V32" s="54"/>
      <c r="W32" s="58">
        <f>ROUND(BA87+SUM(CE91:CE95),0)</f>
        <v>0</v>
      </c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8">
        <f>ROUND(AW87+SUM(BZ91:BZ95),0)</f>
        <v>0</v>
      </c>
      <c r="AL32" s="54"/>
      <c r="AM32" s="54"/>
      <c r="AN32" s="54"/>
      <c r="AO32" s="54"/>
      <c r="AP32" s="54"/>
      <c r="AQ32" s="59"/>
      <c r="BE32" s="38"/>
    </row>
    <row r="33" hidden="1" s="2" customFormat="1" ht="14.4" customHeight="1">
      <c r="B33" s="53"/>
      <c r="C33" s="54"/>
      <c r="D33" s="54"/>
      <c r="E33" s="54"/>
      <c r="F33" s="55" t="s">
        <v>47</v>
      </c>
      <c r="G33" s="54"/>
      <c r="H33" s="54"/>
      <c r="I33" s="54"/>
      <c r="J33" s="54"/>
      <c r="K33" s="54"/>
      <c r="L33" s="56">
        <v>0.20999999999999999</v>
      </c>
      <c r="M33" s="54"/>
      <c r="N33" s="54"/>
      <c r="O33" s="54"/>
      <c r="P33" s="54"/>
      <c r="Q33" s="54"/>
      <c r="R33" s="54"/>
      <c r="S33" s="54"/>
      <c r="T33" s="57" t="s">
        <v>45</v>
      </c>
      <c r="U33" s="54"/>
      <c r="V33" s="54"/>
      <c r="W33" s="58">
        <f>ROUND(BB87+SUM(CF91:CF95),0)</f>
        <v>0</v>
      </c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8">
        <v>0</v>
      </c>
      <c r="AL33" s="54"/>
      <c r="AM33" s="54"/>
      <c r="AN33" s="54"/>
      <c r="AO33" s="54"/>
      <c r="AP33" s="54"/>
      <c r="AQ33" s="59"/>
      <c r="BE33" s="38"/>
    </row>
    <row r="34" hidden="1" s="2" customFormat="1" ht="14.4" customHeight="1">
      <c r="B34" s="53"/>
      <c r="C34" s="54"/>
      <c r="D34" s="54"/>
      <c r="E34" s="54"/>
      <c r="F34" s="55" t="s">
        <v>48</v>
      </c>
      <c r="G34" s="54"/>
      <c r="H34" s="54"/>
      <c r="I34" s="54"/>
      <c r="J34" s="54"/>
      <c r="K34" s="54"/>
      <c r="L34" s="56">
        <v>0.14999999999999999</v>
      </c>
      <c r="M34" s="54"/>
      <c r="N34" s="54"/>
      <c r="O34" s="54"/>
      <c r="P34" s="54"/>
      <c r="Q34" s="54"/>
      <c r="R34" s="54"/>
      <c r="S34" s="54"/>
      <c r="T34" s="57" t="s">
        <v>45</v>
      </c>
      <c r="U34" s="54"/>
      <c r="V34" s="54"/>
      <c r="W34" s="58">
        <f>ROUND(BC87+SUM(CG91:CG95),0)</f>
        <v>0</v>
      </c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8">
        <v>0</v>
      </c>
      <c r="AL34" s="54"/>
      <c r="AM34" s="54"/>
      <c r="AN34" s="54"/>
      <c r="AO34" s="54"/>
      <c r="AP34" s="54"/>
      <c r="AQ34" s="59"/>
      <c r="BE34" s="38"/>
    </row>
    <row r="35" hidden="1" s="2" customFormat="1" ht="14.4" customHeight="1">
      <c r="B35" s="53"/>
      <c r="C35" s="54"/>
      <c r="D35" s="54"/>
      <c r="E35" s="54"/>
      <c r="F35" s="55" t="s">
        <v>49</v>
      </c>
      <c r="G35" s="54"/>
      <c r="H35" s="54"/>
      <c r="I35" s="54"/>
      <c r="J35" s="54"/>
      <c r="K35" s="54"/>
      <c r="L35" s="56">
        <v>0</v>
      </c>
      <c r="M35" s="54"/>
      <c r="N35" s="54"/>
      <c r="O35" s="54"/>
      <c r="P35" s="54"/>
      <c r="Q35" s="54"/>
      <c r="R35" s="54"/>
      <c r="S35" s="54"/>
      <c r="T35" s="57" t="s">
        <v>45</v>
      </c>
      <c r="U35" s="54"/>
      <c r="V35" s="54"/>
      <c r="W35" s="58">
        <f>ROUND(BD87+SUM(CH91:CH95),0)</f>
        <v>0</v>
      </c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8">
        <v>0</v>
      </c>
      <c r="AL35" s="54"/>
      <c r="AM35" s="54"/>
      <c r="AN35" s="54"/>
      <c r="AO35" s="54"/>
      <c r="AP35" s="54"/>
      <c r="AQ35" s="59"/>
    </row>
    <row r="36" s="1" customFormat="1" ht="6.96" customHeight="1"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9"/>
    </row>
    <row r="37" s="1" customFormat="1" ht="25.92" customHeight="1">
      <c r="B37" s="47"/>
      <c r="C37" s="60"/>
      <c r="D37" s="61" t="s">
        <v>50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3" t="s">
        <v>51</v>
      </c>
      <c r="U37" s="62"/>
      <c r="V37" s="62"/>
      <c r="W37" s="62"/>
      <c r="X37" s="64" t="s">
        <v>52</v>
      </c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5">
        <f>SUM(AK29:AK35)</f>
        <v>0</v>
      </c>
      <c r="AL37" s="62"/>
      <c r="AM37" s="62"/>
      <c r="AN37" s="62"/>
      <c r="AO37" s="66"/>
      <c r="AP37" s="60"/>
      <c r="AQ37" s="49"/>
    </row>
    <row r="38" s="1" customFormat="1" ht="14.4" customHeight="1"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9"/>
    </row>
    <row r="39">
      <c r="B39" s="27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0"/>
    </row>
    <row r="40">
      <c r="B40" s="27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0"/>
    </row>
    <row r="41">
      <c r="B41" s="27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0"/>
    </row>
    <row r="42">
      <c r="B42" s="27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0"/>
    </row>
    <row r="43">
      <c r="B43" s="27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0"/>
    </row>
    <row r="44">
      <c r="B44" s="27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0"/>
    </row>
    <row r="45">
      <c r="B45" s="2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0"/>
    </row>
    <row r="46">
      <c r="B46" s="27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0"/>
    </row>
    <row r="47">
      <c r="B47" s="27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0"/>
    </row>
    <row r="48">
      <c r="B48" s="27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0"/>
    </row>
    <row r="49" s="1" customFormat="1">
      <c r="B49" s="47"/>
      <c r="C49" s="48"/>
      <c r="D49" s="67" t="s">
        <v>53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9"/>
      <c r="AA49" s="48"/>
      <c r="AB49" s="48"/>
      <c r="AC49" s="67" t="s">
        <v>54</v>
      </c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9"/>
      <c r="AP49" s="48"/>
      <c r="AQ49" s="49"/>
    </row>
    <row r="50">
      <c r="B50" s="27"/>
      <c r="C50" s="32"/>
      <c r="D50" s="70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71"/>
      <c r="AA50" s="32"/>
      <c r="AB50" s="32"/>
      <c r="AC50" s="70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71"/>
      <c r="AP50" s="32"/>
      <c r="AQ50" s="30"/>
    </row>
    <row r="51">
      <c r="B51" s="27"/>
      <c r="C51" s="32"/>
      <c r="D51" s="70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71"/>
      <c r="AA51" s="32"/>
      <c r="AB51" s="32"/>
      <c r="AC51" s="70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71"/>
      <c r="AP51" s="32"/>
      <c r="AQ51" s="30"/>
    </row>
    <row r="52">
      <c r="B52" s="27"/>
      <c r="C52" s="32"/>
      <c r="D52" s="70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71"/>
      <c r="AA52" s="32"/>
      <c r="AB52" s="32"/>
      <c r="AC52" s="70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71"/>
      <c r="AP52" s="32"/>
      <c r="AQ52" s="30"/>
    </row>
    <row r="53">
      <c r="B53" s="27"/>
      <c r="C53" s="32"/>
      <c r="D53" s="70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71"/>
      <c r="AA53" s="32"/>
      <c r="AB53" s="32"/>
      <c r="AC53" s="70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71"/>
      <c r="AP53" s="32"/>
      <c r="AQ53" s="30"/>
    </row>
    <row r="54">
      <c r="B54" s="27"/>
      <c r="C54" s="32"/>
      <c r="D54" s="70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71"/>
      <c r="AA54" s="32"/>
      <c r="AB54" s="32"/>
      <c r="AC54" s="70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71"/>
      <c r="AP54" s="32"/>
      <c r="AQ54" s="30"/>
    </row>
    <row r="55">
      <c r="B55" s="27"/>
      <c r="C55" s="32"/>
      <c r="D55" s="70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71"/>
      <c r="AA55" s="32"/>
      <c r="AB55" s="32"/>
      <c r="AC55" s="70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71"/>
      <c r="AP55" s="32"/>
      <c r="AQ55" s="30"/>
    </row>
    <row r="56">
      <c r="B56" s="27"/>
      <c r="C56" s="32"/>
      <c r="D56" s="70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71"/>
      <c r="AA56" s="32"/>
      <c r="AB56" s="32"/>
      <c r="AC56" s="70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71"/>
      <c r="AP56" s="32"/>
      <c r="AQ56" s="30"/>
    </row>
    <row r="57">
      <c r="B57" s="27"/>
      <c r="C57" s="32"/>
      <c r="D57" s="70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71"/>
      <c r="AA57" s="32"/>
      <c r="AB57" s="32"/>
      <c r="AC57" s="70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71"/>
      <c r="AP57" s="32"/>
      <c r="AQ57" s="30"/>
    </row>
    <row r="58" s="1" customFormat="1">
      <c r="B58" s="47"/>
      <c r="C58" s="48"/>
      <c r="D58" s="72" t="s">
        <v>55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4" t="s">
        <v>56</v>
      </c>
      <c r="S58" s="73"/>
      <c r="T58" s="73"/>
      <c r="U58" s="73"/>
      <c r="V58" s="73"/>
      <c r="W58" s="73"/>
      <c r="X58" s="73"/>
      <c r="Y58" s="73"/>
      <c r="Z58" s="75"/>
      <c r="AA58" s="48"/>
      <c r="AB58" s="48"/>
      <c r="AC58" s="72" t="s">
        <v>55</v>
      </c>
      <c r="AD58" s="73"/>
      <c r="AE58" s="73"/>
      <c r="AF58" s="73"/>
      <c r="AG58" s="73"/>
      <c r="AH58" s="73"/>
      <c r="AI58" s="73"/>
      <c r="AJ58" s="73"/>
      <c r="AK58" s="73"/>
      <c r="AL58" s="73"/>
      <c r="AM58" s="74" t="s">
        <v>56</v>
      </c>
      <c r="AN58" s="73"/>
      <c r="AO58" s="75"/>
      <c r="AP58" s="48"/>
      <c r="AQ58" s="49"/>
    </row>
    <row r="59">
      <c r="B59" s="27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0"/>
    </row>
    <row r="60" s="1" customFormat="1">
      <c r="B60" s="47"/>
      <c r="C60" s="48"/>
      <c r="D60" s="67" t="s">
        <v>57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9"/>
      <c r="AA60" s="48"/>
      <c r="AB60" s="48"/>
      <c r="AC60" s="67" t="s">
        <v>58</v>
      </c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9"/>
      <c r="AP60" s="48"/>
      <c r="AQ60" s="49"/>
    </row>
    <row r="61">
      <c r="B61" s="27"/>
      <c r="C61" s="32"/>
      <c r="D61" s="70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71"/>
      <c r="AA61" s="32"/>
      <c r="AB61" s="32"/>
      <c r="AC61" s="70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71"/>
      <c r="AP61" s="32"/>
      <c r="AQ61" s="30"/>
    </row>
    <row r="62">
      <c r="B62" s="27"/>
      <c r="C62" s="32"/>
      <c r="D62" s="70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71"/>
      <c r="AA62" s="32"/>
      <c r="AB62" s="32"/>
      <c r="AC62" s="70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71"/>
      <c r="AP62" s="32"/>
      <c r="AQ62" s="30"/>
    </row>
    <row r="63">
      <c r="B63" s="27"/>
      <c r="C63" s="32"/>
      <c r="D63" s="70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71"/>
      <c r="AA63" s="32"/>
      <c r="AB63" s="32"/>
      <c r="AC63" s="70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71"/>
      <c r="AP63" s="32"/>
      <c r="AQ63" s="30"/>
    </row>
    <row r="64">
      <c r="B64" s="27"/>
      <c r="C64" s="32"/>
      <c r="D64" s="70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71"/>
      <c r="AA64" s="32"/>
      <c r="AB64" s="32"/>
      <c r="AC64" s="70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71"/>
      <c r="AP64" s="32"/>
      <c r="AQ64" s="30"/>
    </row>
    <row r="65">
      <c r="B65" s="27"/>
      <c r="C65" s="32"/>
      <c r="D65" s="70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71"/>
      <c r="AA65" s="32"/>
      <c r="AB65" s="32"/>
      <c r="AC65" s="70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71"/>
      <c r="AP65" s="32"/>
      <c r="AQ65" s="30"/>
    </row>
    <row r="66">
      <c r="B66" s="27"/>
      <c r="C66" s="32"/>
      <c r="D66" s="70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71"/>
      <c r="AA66" s="32"/>
      <c r="AB66" s="32"/>
      <c r="AC66" s="70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71"/>
      <c r="AP66" s="32"/>
      <c r="AQ66" s="30"/>
    </row>
    <row r="67">
      <c r="B67" s="27"/>
      <c r="C67" s="32"/>
      <c r="D67" s="70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71"/>
      <c r="AA67" s="32"/>
      <c r="AB67" s="32"/>
      <c r="AC67" s="70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71"/>
      <c r="AP67" s="32"/>
      <c r="AQ67" s="30"/>
    </row>
    <row r="68">
      <c r="B68" s="27"/>
      <c r="C68" s="32"/>
      <c r="D68" s="70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71"/>
      <c r="AA68" s="32"/>
      <c r="AB68" s="32"/>
      <c r="AC68" s="70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71"/>
      <c r="AP68" s="32"/>
      <c r="AQ68" s="30"/>
    </row>
    <row r="69" s="1" customFormat="1">
      <c r="B69" s="47"/>
      <c r="C69" s="48"/>
      <c r="D69" s="72" t="s">
        <v>55</v>
      </c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4" t="s">
        <v>56</v>
      </c>
      <c r="S69" s="73"/>
      <c r="T69" s="73"/>
      <c r="U69" s="73"/>
      <c r="V69" s="73"/>
      <c r="W69" s="73"/>
      <c r="X69" s="73"/>
      <c r="Y69" s="73"/>
      <c r="Z69" s="75"/>
      <c r="AA69" s="48"/>
      <c r="AB69" s="48"/>
      <c r="AC69" s="72" t="s">
        <v>55</v>
      </c>
      <c r="AD69" s="73"/>
      <c r="AE69" s="73"/>
      <c r="AF69" s="73"/>
      <c r="AG69" s="73"/>
      <c r="AH69" s="73"/>
      <c r="AI69" s="73"/>
      <c r="AJ69" s="73"/>
      <c r="AK69" s="73"/>
      <c r="AL69" s="73"/>
      <c r="AM69" s="74" t="s">
        <v>56</v>
      </c>
      <c r="AN69" s="73"/>
      <c r="AO69" s="75"/>
      <c r="AP69" s="48"/>
      <c r="AQ69" s="49"/>
    </row>
    <row r="70" s="1" customFormat="1" ht="6.96" customHeight="1">
      <c r="B70" s="47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9"/>
    </row>
    <row r="71" s="1" customFormat="1" ht="6.96" customHeight="1">
      <c r="B71" s="76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8"/>
    </row>
    <row r="75" s="1" customFormat="1" ht="6.96" customHeight="1">
      <c r="B75" s="79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1"/>
    </row>
    <row r="76" s="1" customFormat="1" ht="36.96" customHeight="1">
      <c r="B76" s="47"/>
      <c r="C76" s="28" t="s">
        <v>59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49"/>
    </row>
    <row r="77" s="3" customFormat="1" ht="14.4" customHeight="1">
      <c r="B77" s="82"/>
      <c r="C77" s="39" t="s">
        <v>16</v>
      </c>
      <c r="D77" s="83"/>
      <c r="E77" s="83"/>
      <c r="F77" s="83"/>
      <c r="G77" s="83"/>
      <c r="H77" s="83"/>
      <c r="I77" s="83"/>
      <c r="J77" s="83"/>
      <c r="K77" s="83"/>
      <c r="L77" s="83" t="str">
        <f>K5</f>
        <v>18_S</v>
      </c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4"/>
    </row>
    <row r="78" s="4" customFormat="1" ht="36.96" customHeight="1">
      <c r="B78" s="85"/>
      <c r="C78" s="86" t="s">
        <v>19</v>
      </c>
      <c r="D78" s="87"/>
      <c r="E78" s="87"/>
      <c r="F78" s="87"/>
      <c r="G78" s="87"/>
      <c r="H78" s="87"/>
      <c r="I78" s="87"/>
      <c r="J78" s="87"/>
      <c r="K78" s="87"/>
      <c r="L78" s="88" t="str">
        <f>K6</f>
        <v>Přístavba šaten a zázemí pro venkovní hřiště ZŠ Poličná</v>
      </c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9"/>
    </row>
    <row r="79" s="1" customFormat="1" ht="6.96" customHeight="1">
      <c r="B79" s="47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9"/>
    </row>
    <row r="80" s="1" customFormat="1">
      <c r="B80" s="47"/>
      <c r="C80" s="39" t="s">
        <v>23</v>
      </c>
      <c r="D80" s="48"/>
      <c r="E80" s="48"/>
      <c r="F80" s="48"/>
      <c r="G80" s="48"/>
      <c r="H80" s="48"/>
      <c r="I80" s="48"/>
      <c r="J80" s="48"/>
      <c r="K80" s="48"/>
      <c r="L80" s="90" t="str">
        <f>IF(K8="","",K8)</f>
        <v>parv.č.103/68, kú.Poličná</v>
      </c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39" t="s">
        <v>25</v>
      </c>
      <c r="AJ80" s="48"/>
      <c r="AK80" s="48"/>
      <c r="AL80" s="48"/>
      <c r="AM80" s="91" t="str">
        <f> IF(AN8= "","",AN8)</f>
        <v>15. 5. 2018</v>
      </c>
      <c r="AN80" s="48"/>
      <c r="AO80" s="48"/>
      <c r="AP80" s="48"/>
      <c r="AQ80" s="49"/>
    </row>
    <row r="81" s="1" customFormat="1" ht="6.96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9"/>
    </row>
    <row r="82" s="1" customFormat="1">
      <c r="B82" s="47"/>
      <c r="C82" s="39" t="s">
        <v>27</v>
      </c>
      <c r="D82" s="48"/>
      <c r="E82" s="48"/>
      <c r="F82" s="48"/>
      <c r="G82" s="48"/>
      <c r="H82" s="48"/>
      <c r="I82" s="48"/>
      <c r="J82" s="48"/>
      <c r="K82" s="48"/>
      <c r="L82" s="83" t="str">
        <f>IF(E11= "","",E11)</f>
        <v>Obec Poličná</v>
      </c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39" t="s">
        <v>33</v>
      </c>
      <c r="AJ82" s="48"/>
      <c r="AK82" s="48"/>
      <c r="AL82" s="48"/>
      <c r="AM82" s="83" t="str">
        <f>IF(E17="","",E17)</f>
        <v>Ing. Petr Šebesta</v>
      </c>
      <c r="AN82" s="83"/>
      <c r="AO82" s="83"/>
      <c r="AP82" s="83"/>
      <c r="AQ82" s="49"/>
      <c r="AS82" s="92" t="s">
        <v>60</v>
      </c>
      <c r="AT82" s="93"/>
      <c r="AU82" s="68"/>
      <c r="AV82" s="68"/>
      <c r="AW82" s="68"/>
      <c r="AX82" s="68"/>
      <c r="AY82" s="68"/>
      <c r="AZ82" s="68"/>
      <c r="BA82" s="68"/>
      <c r="BB82" s="68"/>
      <c r="BC82" s="68"/>
      <c r="BD82" s="69"/>
    </row>
    <row r="83" s="1" customFormat="1">
      <c r="B83" s="47"/>
      <c r="C83" s="39" t="s">
        <v>31</v>
      </c>
      <c r="D83" s="48"/>
      <c r="E83" s="48"/>
      <c r="F83" s="48"/>
      <c r="G83" s="48"/>
      <c r="H83" s="48"/>
      <c r="I83" s="48"/>
      <c r="J83" s="48"/>
      <c r="K83" s="48"/>
      <c r="L83" s="83" t="str">
        <f>IF(E14= "Vyplň údaj","",E14)</f>
        <v/>
      </c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39" t="s">
        <v>37</v>
      </c>
      <c r="AJ83" s="48"/>
      <c r="AK83" s="48"/>
      <c r="AL83" s="48"/>
      <c r="AM83" s="83" t="str">
        <f>IF(E20="","",E20)</f>
        <v xml:space="preserve"> </v>
      </c>
      <c r="AN83" s="83"/>
      <c r="AO83" s="83"/>
      <c r="AP83" s="83"/>
      <c r="AQ83" s="49"/>
      <c r="AS83" s="94"/>
      <c r="AT83" s="55"/>
      <c r="AU83" s="48"/>
      <c r="AV83" s="48"/>
      <c r="AW83" s="48"/>
      <c r="AX83" s="48"/>
      <c r="AY83" s="48"/>
      <c r="AZ83" s="48"/>
      <c r="BA83" s="48"/>
      <c r="BB83" s="48"/>
      <c r="BC83" s="48"/>
      <c r="BD83" s="95"/>
    </row>
    <row r="84" s="1" customFormat="1" ht="10.8" customHeight="1">
      <c r="B84" s="47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9"/>
      <c r="AS84" s="94"/>
      <c r="AT84" s="55"/>
      <c r="AU84" s="48"/>
      <c r="AV84" s="48"/>
      <c r="AW84" s="48"/>
      <c r="AX84" s="48"/>
      <c r="AY84" s="48"/>
      <c r="AZ84" s="48"/>
      <c r="BA84" s="48"/>
      <c r="BB84" s="48"/>
      <c r="BC84" s="48"/>
      <c r="BD84" s="95"/>
    </row>
    <row r="85" s="1" customFormat="1" ht="29.28" customHeight="1">
      <c r="B85" s="47"/>
      <c r="C85" s="96" t="s">
        <v>61</v>
      </c>
      <c r="D85" s="97"/>
      <c r="E85" s="97"/>
      <c r="F85" s="97"/>
      <c r="G85" s="97"/>
      <c r="H85" s="98"/>
      <c r="I85" s="99" t="s">
        <v>62</v>
      </c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9" t="s">
        <v>63</v>
      </c>
      <c r="AH85" s="97"/>
      <c r="AI85" s="97"/>
      <c r="AJ85" s="97"/>
      <c r="AK85" s="97"/>
      <c r="AL85" s="97"/>
      <c r="AM85" s="97"/>
      <c r="AN85" s="99" t="s">
        <v>64</v>
      </c>
      <c r="AO85" s="97"/>
      <c r="AP85" s="100"/>
      <c r="AQ85" s="49"/>
      <c r="AS85" s="101" t="s">
        <v>65</v>
      </c>
      <c r="AT85" s="102" t="s">
        <v>66</v>
      </c>
      <c r="AU85" s="102" t="s">
        <v>67</v>
      </c>
      <c r="AV85" s="102" t="s">
        <v>68</v>
      </c>
      <c r="AW85" s="102" t="s">
        <v>69</v>
      </c>
      <c r="AX85" s="102" t="s">
        <v>70</v>
      </c>
      <c r="AY85" s="102" t="s">
        <v>71</v>
      </c>
      <c r="AZ85" s="102" t="s">
        <v>72</v>
      </c>
      <c r="BA85" s="102" t="s">
        <v>73</v>
      </c>
      <c r="BB85" s="102" t="s">
        <v>74</v>
      </c>
      <c r="BC85" s="102" t="s">
        <v>75</v>
      </c>
      <c r="BD85" s="103" t="s">
        <v>76</v>
      </c>
    </row>
    <row r="86" s="1" customFormat="1" ht="10.8" customHeight="1">
      <c r="B86" s="47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9"/>
      <c r="AS86" s="104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9"/>
    </row>
    <row r="87" s="4" customFormat="1" ht="32.4" customHeight="1">
      <c r="B87" s="85"/>
      <c r="C87" s="105" t="s">
        <v>77</v>
      </c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7">
        <f>ROUND(AG88,0)</f>
        <v>0</v>
      </c>
      <c r="AH87" s="107"/>
      <c r="AI87" s="107"/>
      <c r="AJ87" s="107"/>
      <c r="AK87" s="107"/>
      <c r="AL87" s="107"/>
      <c r="AM87" s="107"/>
      <c r="AN87" s="108">
        <f>SUM(AG87,AT87)</f>
        <v>0</v>
      </c>
      <c r="AO87" s="108"/>
      <c r="AP87" s="108"/>
      <c r="AQ87" s="89"/>
      <c r="AS87" s="109">
        <f>ROUND(AS88,0)</f>
        <v>0</v>
      </c>
      <c r="AT87" s="110">
        <f>ROUND(SUM(AV87:AW87),0)</f>
        <v>0</v>
      </c>
      <c r="AU87" s="111">
        <f>ROUND(AU88,5)</f>
        <v>0</v>
      </c>
      <c r="AV87" s="110">
        <f>ROUND(AZ87*L31,0)</f>
        <v>0</v>
      </c>
      <c r="AW87" s="110">
        <f>ROUND(BA87*L32,0)</f>
        <v>0</v>
      </c>
      <c r="AX87" s="110">
        <f>ROUND(BB87*L31,0)</f>
        <v>0</v>
      </c>
      <c r="AY87" s="110">
        <f>ROUND(BC87*L32,0)</f>
        <v>0</v>
      </c>
      <c r="AZ87" s="110">
        <f>ROUND(AZ88,0)</f>
        <v>0</v>
      </c>
      <c r="BA87" s="110">
        <f>ROUND(BA88,0)</f>
        <v>0</v>
      </c>
      <c r="BB87" s="110">
        <f>ROUND(BB88,0)</f>
        <v>0</v>
      </c>
      <c r="BC87" s="110">
        <f>ROUND(BC88,0)</f>
        <v>0</v>
      </c>
      <c r="BD87" s="112">
        <f>ROUND(BD88,0)</f>
        <v>0</v>
      </c>
      <c r="BS87" s="113" t="s">
        <v>78</v>
      </c>
      <c r="BT87" s="113" t="s">
        <v>79</v>
      </c>
      <c r="BV87" s="113" t="s">
        <v>80</v>
      </c>
      <c r="BW87" s="113" t="s">
        <v>81</v>
      </c>
      <c r="BX87" s="113" t="s">
        <v>82</v>
      </c>
    </row>
    <row r="88" s="5" customFormat="1" ht="31.5" customHeight="1">
      <c r="A88" s="114" t="s">
        <v>83</v>
      </c>
      <c r="B88" s="115"/>
      <c r="C88" s="116"/>
      <c r="D88" s="117" t="s">
        <v>17</v>
      </c>
      <c r="E88" s="117"/>
      <c r="F88" s="117"/>
      <c r="G88" s="117"/>
      <c r="H88" s="117"/>
      <c r="I88" s="118"/>
      <c r="J88" s="117" t="s">
        <v>20</v>
      </c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9">
        <f>'18_S - Přístavba šaten a ...'!M29</f>
        <v>0</v>
      </c>
      <c r="AH88" s="118"/>
      <c r="AI88" s="118"/>
      <c r="AJ88" s="118"/>
      <c r="AK88" s="118"/>
      <c r="AL88" s="118"/>
      <c r="AM88" s="118"/>
      <c r="AN88" s="119">
        <f>SUM(AG88,AT88)</f>
        <v>0</v>
      </c>
      <c r="AO88" s="118"/>
      <c r="AP88" s="118"/>
      <c r="AQ88" s="120"/>
      <c r="AS88" s="121">
        <f>'18_S - Přístavba šaten a ...'!M27</f>
        <v>0</v>
      </c>
      <c r="AT88" s="122">
        <f>ROUND(SUM(AV88:AW88),0)</f>
        <v>0</v>
      </c>
      <c r="AU88" s="123">
        <f>'18_S - Přístavba šaten a ...'!W146</f>
        <v>0</v>
      </c>
      <c r="AV88" s="122">
        <f>'18_S - Přístavba šaten a ...'!M31</f>
        <v>0</v>
      </c>
      <c r="AW88" s="122">
        <f>'18_S - Přístavba šaten a ...'!M32</f>
        <v>0</v>
      </c>
      <c r="AX88" s="122">
        <f>'18_S - Přístavba šaten a ...'!M33</f>
        <v>0</v>
      </c>
      <c r="AY88" s="122">
        <f>'18_S - Přístavba šaten a ...'!M34</f>
        <v>0</v>
      </c>
      <c r="AZ88" s="122">
        <f>'18_S - Přístavba šaten a ...'!H31</f>
        <v>0</v>
      </c>
      <c r="BA88" s="122">
        <f>'18_S - Přístavba šaten a ...'!H32</f>
        <v>0</v>
      </c>
      <c r="BB88" s="122">
        <f>'18_S - Přístavba šaten a ...'!H33</f>
        <v>0</v>
      </c>
      <c r="BC88" s="122">
        <f>'18_S - Přístavba šaten a ...'!H34</f>
        <v>0</v>
      </c>
      <c r="BD88" s="124">
        <f>'18_S - Přístavba šaten a ...'!H35</f>
        <v>0</v>
      </c>
      <c r="BT88" s="125" t="s">
        <v>36</v>
      </c>
      <c r="BU88" s="125" t="s">
        <v>84</v>
      </c>
      <c r="BV88" s="125" t="s">
        <v>80</v>
      </c>
      <c r="BW88" s="125" t="s">
        <v>81</v>
      </c>
      <c r="BX88" s="125" t="s">
        <v>82</v>
      </c>
    </row>
    <row r="89">
      <c r="B89" s="27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0"/>
    </row>
    <row r="90" s="1" customFormat="1" ht="30" customHeight="1">
      <c r="B90" s="47"/>
      <c r="C90" s="105" t="s">
        <v>85</v>
      </c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108">
        <f>ROUND(SUM(AG91:AG94),0)</f>
        <v>0</v>
      </c>
      <c r="AH90" s="108"/>
      <c r="AI90" s="108"/>
      <c r="AJ90" s="108"/>
      <c r="AK90" s="108"/>
      <c r="AL90" s="108"/>
      <c r="AM90" s="108"/>
      <c r="AN90" s="108">
        <f>ROUND(SUM(AN91:AN94),0)</f>
        <v>0</v>
      </c>
      <c r="AO90" s="108"/>
      <c r="AP90" s="108"/>
      <c r="AQ90" s="49"/>
      <c r="AS90" s="101" t="s">
        <v>86</v>
      </c>
      <c r="AT90" s="102" t="s">
        <v>87</v>
      </c>
      <c r="AU90" s="102" t="s">
        <v>43</v>
      </c>
      <c r="AV90" s="103" t="s">
        <v>66</v>
      </c>
    </row>
    <row r="91" s="1" customFormat="1" ht="19.92" customHeight="1">
      <c r="B91" s="47"/>
      <c r="C91" s="48"/>
      <c r="D91" s="126" t="s">
        <v>88</v>
      </c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127">
        <f>ROUND(AG87*AS91,0)</f>
        <v>0</v>
      </c>
      <c r="AH91" s="128"/>
      <c r="AI91" s="128"/>
      <c r="AJ91" s="128"/>
      <c r="AK91" s="128"/>
      <c r="AL91" s="128"/>
      <c r="AM91" s="128"/>
      <c r="AN91" s="128">
        <f>ROUND(AG91+AV91,0)</f>
        <v>0</v>
      </c>
      <c r="AO91" s="128"/>
      <c r="AP91" s="128"/>
      <c r="AQ91" s="49"/>
      <c r="AS91" s="129">
        <v>0</v>
      </c>
      <c r="AT91" s="130" t="s">
        <v>89</v>
      </c>
      <c r="AU91" s="130" t="s">
        <v>44</v>
      </c>
      <c r="AV91" s="131">
        <f>ROUND(IF(AU91="základní",AG91*L31,IF(AU91="snížená",AG91*L32,0)),0)</f>
        <v>0</v>
      </c>
      <c r="BV91" s="23" t="s">
        <v>90</v>
      </c>
      <c r="BY91" s="132">
        <f>IF(AU91="základní",AV91,0)</f>
        <v>0</v>
      </c>
      <c r="BZ91" s="132">
        <f>IF(AU91="snížená",AV91,0)</f>
        <v>0</v>
      </c>
      <c r="CA91" s="132">
        <v>0</v>
      </c>
      <c r="CB91" s="132">
        <v>0</v>
      </c>
      <c r="CC91" s="132">
        <v>0</v>
      </c>
      <c r="CD91" s="132">
        <f>IF(AU91="základní",AG91,0)</f>
        <v>0</v>
      </c>
      <c r="CE91" s="132">
        <f>IF(AU91="snížená",AG91,0)</f>
        <v>0</v>
      </c>
      <c r="CF91" s="132">
        <f>IF(AU91="zákl. přenesená",AG91,0)</f>
        <v>0</v>
      </c>
      <c r="CG91" s="132">
        <f>IF(AU91="sníž. přenesená",AG91,0)</f>
        <v>0</v>
      </c>
      <c r="CH91" s="132">
        <f>IF(AU91="nulová",AG91,0)</f>
        <v>0</v>
      </c>
      <c r="CI91" s="23">
        <f>IF(AU91="základní",1,IF(AU91="snížená",2,IF(AU91="zákl. přenesená",4,IF(AU91="sníž. přenesená",5,3))))</f>
        <v>1</v>
      </c>
      <c r="CJ91" s="23">
        <f>IF(AT91="stavební čast",1,IF(8891="investiční čast",2,3))</f>
        <v>1</v>
      </c>
      <c r="CK91" s="23" t="str">
        <f>IF(D91="Vyplň vlastní","","x")</f>
        <v>x</v>
      </c>
    </row>
    <row r="92" s="1" customFormat="1" ht="19.92" customHeight="1">
      <c r="B92" s="47"/>
      <c r="C92" s="48"/>
      <c r="D92" s="133" t="s">
        <v>91</v>
      </c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48"/>
      <c r="AD92" s="48"/>
      <c r="AE92" s="48"/>
      <c r="AF92" s="48"/>
      <c r="AG92" s="127">
        <f>AG87*AS92</f>
        <v>0</v>
      </c>
      <c r="AH92" s="128"/>
      <c r="AI92" s="128"/>
      <c r="AJ92" s="128"/>
      <c r="AK92" s="128"/>
      <c r="AL92" s="128"/>
      <c r="AM92" s="128"/>
      <c r="AN92" s="128">
        <f>AG92+AV92</f>
        <v>0</v>
      </c>
      <c r="AO92" s="128"/>
      <c r="AP92" s="128"/>
      <c r="AQ92" s="49"/>
      <c r="AS92" s="134">
        <v>0</v>
      </c>
      <c r="AT92" s="135" t="s">
        <v>89</v>
      </c>
      <c r="AU92" s="135" t="s">
        <v>44</v>
      </c>
      <c r="AV92" s="136">
        <f>ROUND(IF(AU92="nulová",0,IF(OR(AU92="základní",AU92="zákl. přenesená"),AG92*L31,AG92*L32)),0)</f>
        <v>0</v>
      </c>
      <c r="BV92" s="23" t="s">
        <v>92</v>
      </c>
      <c r="BY92" s="132">
        <f>IF(AU92="základní",AV92,0)</f>
        <v>0</v>
      </c>
      <c r="BZ92" s="132">
        <f>IF(AU92="snížená",AV92,0)</f>
        <v>0</v>
      </c>
      <c r="CA92" s="132">
        <f>IF(AU92="zákl. přenesená",AV92,0)</f>
        <v>0</v>
      </c>
      <c r="CB92" s="132">
        <f>IF(AU92="sníž. přenesená",AV92,0)</f>
        <v>0</v>
      </c>
      <c r="CC92" s="132">
        <f>IF(AU92="nulová",AV92,0)</f>
        <v>0</v>
      </c>
      <c r="CD92" s="132">
        <f>IF(AU92="základní",AG92,0)</f>
        <v>0</v>
      </c>
      <c r="CE92" s="132">
        <f>IF(AU92="snížená",AG92,0)</f>
        <v>0</v>
      </c>
      <c r="CF92" s="132">
        <f>IF(AU92="zákl. přenesená",AG92,0)</f>
        <v>0</v>
      </c>
      <c r="CG92" s="132">
        <f>IF(AU92="sníž. přenesená",AG92,0)</f>
        <v>0</v>
      </c>
      <c r="CH92" s="132">
        <f>IF(AU92="nulová",AG92,0)</f>
        <v>0</v>
      </c>
      <c r="CI92" s="23">
        <f>IF(AU92="základní",1,IF(AU92="snížená",2,IF(AU92="zákl. přenesená",4,IF(AU92="sníž. přenesená",5,3))))</f>
        <v>1</v>
      </c>
      <c r="CJ92" s="23">
        <f>IF(AT92="stavební čast",1,IF(8892="investiční čast",2,3))</f>
        <v>1</v>
      </c>
      <c r="CK92" s="23" t="str">
        <f>IF(D92="Vyplň vlastní","","x")</f>
        <v/>
      </c>
    </row>
    <row r="93" s="1" customFormat="1" ht="19.92" customHeight="1">
      <c r="B93" s="47"/>
      <c r="C93" s="48"/>
      <c r="D93" s="133" t="s">
        <v>91</v>
      </c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48"/>
      <c r="AD93" s="48"/>
      <c r="AE93" s="48"/>
      <c r="AF93" s="48"/>
      <c r="AG93" s="127">
        <f>AG87*AS93</f>
        <v>0</v>
      </c>
      <c r="AH93" s="128"/>
      <c r="AI93" s="128"/>
      <c r="AJ93" s="128"/>
      <c r="AK93" s="128"/>
      <c r="AL93" s="128"/>
      <c r="AM93" s="128"/>
      <c r="AN93" s="128">
        <f>AG93+AV93</f>
        <v>0</v>
      </c>
      <c r="AO93" s="128"/>
      <c r="AP93" s="128"/>
      <c r="AQ93" s="49"/>
      <c r="AS93" s="134">
        <v>0</v>
      </c>
      <c r="AT93" s="135" t="s">
        <v>89</v>
      </c>
      <c r="AU93" s="135" t="s">
        <v>44</v>
      </c>
      <c r="AV93" s="136">
        <f>ROUND(IF(AU93="nulová",0,IF(OR(AU93="základní",AU93="zákl. přenesená"),AG93*L31,AG93*L32)),0)</f>
        <v>0</v>
      </c>
      <c r="BV93" s="23" t="s">
        <v>92</v>
      </c>
      <c r="BY93" s="132">
        <f>IF(AU93="základní",AV93,0)</f>
        <v>0</v>
      </c>
      <c r="BZ93" s="132">
        <f>IF(AU93="snížená",AV93,0)</f>
        <v>0</v>
      </c>
      <c r="CA93" s="132">
        <f>IF(AU93="zákl. přenesená",AV93,0)</f>
        <v>0</v>
      </c>
      <c r="CB93" s="132">
        <f>IF(AU93="sníž. přenesená",AV93,0)</f>
        <v>0</v>
      </c>
      <c r="CC93" s="132">
        <f>IF(AU93="nulová",AV93,0)</f>
        <v>0</v>
      </c>
      <c r="CD93" s="132">
        <f>IF(AU93="základní",AG93,0)</f>
        <v>0</v>
      </c>
      <c r="CE93" s="132">
        <f>IF(AU93="snížená",AG93,0)</f>
        <v>0</v>
      </c>
      <c r="CF93" s="132">
        <f>IF(AU93="zákl. přenesená",AG93,0)</f>
        <v>0</v>
      </c>
      <c r="CG93" s="132">
        <f>IF(AU93="sníž. přenesená",AG93,0)</f>
        <v>0</v>
      </c>
      <c r="CH93" s="132">
        <f>IF(AU93="nulová",AG93,0)</f>
        <v>0</v>
      </c>
      <c r="CI93" s="23">
        <f>IF(AU93="základní",1,IF(AU93="snížená",2,IF(AU93="zákl. přenesená",4,IF(AU93="sníž. přenesená",5,3))))</f>
        <v>1</v>
      </c>
      <c r="CJ93" s="23">
        <f>IF(AT93="stavební čast",1,IF(8893="investiční čast",2,3))</f>
        <v>1</v>
      </c>
      <c r="CK93" s="23" t="str">
        <f>IF(D93="Vyplň vlastní","","x")</f>
        <v/>
      </c>
    </row>
    <row r="94" s="1" customFormat="1" ht="19.92" customHeight="1">
      <c r="B94" s="47"/>
      <c r="C94" s="48"/>
      <c r="D94" s="133" t="s">
        <v>91</v>
      </c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48"/>
      <c r="AD94" s="48"/>
      <c r="AE94" s="48"/>
      <c r="AF94" s="48"/>
      <c r="AG94" s="127">
        <f>AG87*AS94</f>
        <v>0</v>
      </c>
      <c r="AH94" s="128"/>
      <c r="AI94" s="128"/>
      <c r="AJ94" s="128"/>
      <c r="AK94" s="128"/>
      <c r="AL94" s="128"/>
      <c r="AM94" s="128"/>
      <c r="AN94" s="128">
        <f>AG94+AV94</f>
        <v>0</v>
      </c>
      <c r="AO94" s="128"/>
      <c r="AP94" s="128"/>
      <c r="AQ94" s="49"/>
      <c r="AS94" s="137">
        <v>0</v>
      </c>
      <c r="AT94" s="138" t="s">
        <v>89</v>
      </c>
      <c r="AU94" s="138" t="s">
        <v>44</v>
      </c>
      <c r="AV94" s="139">
        <f>ROUND(IF(AU94="nulová",0,IF(OR(AU94="základní",AU94="zákl. přenesená"),AG94*L31,AG94*L32)),0)</f>
        <v>0</v>
      </c>
      <c r="BV94" s="23" t="s">
        <v>92</v>
      </c>
      <c r="BY94" s="132">
        <f>IF(AU94="základní",AV94,0)</f>
        <v>0</v>
      </c>
      <c r="BZ94" s="132">
        <f>IF(AU94="snížená",AV94,0)</f>
        <v>0</v>
      </c>
      <c r="CA94" s="132">
        <f>IF(AU94="zákl. přenesená",AV94,0)</f>
        <v>0</v>
      </c>
      <c r="CB94" s="132">
        <f>IF(AU94="sníž. přenesená",AV94,0)</f>
        <v>0</v>
      </c>
      <c r="CC94" s="132">
        <f>IF(AU94="nulová",AV94,0)</f>
        <v>0</v>
      </c>
      <c r="CD94" s="132">
        <f>IF(AU94="základní",AG94,0)</f>
        <v>0</v>
      </c>
      <c r="CE94" s="132">
        <f>IF(AU94="snížená",AG94,0)</f>
        <v>0</v>
      </c>
      <c r="CF94" s="132">
        <f>IF(AU94="zákl. přenesená",AG94,0)</f>
        <v>0</v>
      </c>
      <c r="CG94" s="132">
        <f>IF(AU94="sníž. přenesená",AG94,0)</f>
        <v>0</v>
      </c>
      <c r="CH94" s="132">
        <f>IF(AU94="nulová",AG94,0)</f>
        <v>0</v>
      </c>
      <c r="CI94" s="23">
        <f>IF(AU94="základní",1,IF(AU94="snížená",2,IF(AU94="zákl. přenesená",4,IF(AU94="sníž. přenesená",5,3))))</f>
        <v>1</v>
      </c>
      <c r="CJ94" s="23">
        <f>IF(AT94="stavební čast",1,IF(8894="investiční čast",2,3))</f>
        <v>1</v>
      </c>
      <c r="CK94" s="23" t="str">
        <f>IF(D94="Vyplň vlastní","","x")</f>
        <v/>
      </c>
    </row>
    <row r="95" s="1" customFormat="1" ht="10.8" customHeight="1">
      <c r="B95" s="47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9"/>
    </row>
    <row r="96" s="1" customFormat="1" ht="30" customHeight="1">
      <c r="B96" s="47"/>
      <c r="C96" s="140" t="s">
        <v>93</v>
      </c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2">
        <f>ROUND(AG87+AG90,0)</f>
        <v>0</v>
      </c>
      <c r="AH96" s="142"/>
      <c r="AI96" s="142"/>
      <c r="AJ96" s="142"/>
      <c r="AK96" s="142"/>
      <c r="AL96" s="142"/>
      <c r="AM96" s="142"/>
      <c r="AN96" s="142">
        <f>AN87+AN90</f>
        <v>0</v>
      </c>
      <c r="AO96" s="142"/>
      <c r="AP96" s="142"/>
      <c r="AQ96" s="49"/>
    </row>
    <row r="97" s="1" customFormat="1" ht="6.96" customHeight="1">
      <c r="B97" s="76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8"/>
    </row>
  </sheetData>
  <mergeCells count="58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91:AM91"/>
    <mergeCell ref="AN91:AP91"/>
    <mergeCell ref="D92:AB92"/>
    <mergeCell ref="AG92:AM92"/>
    <mergeCell ref="AN92:AP92"/>
    <mergeCell ref="D93:AB93"/>
    <mergeCell ref="AG93:AM93"/>
    <mergeCell ref="AN93:AP93"/>
    <mergeCell ref="D94:AB94"/>
    <mergeCell ref="AG94:AM94"/>
    <mergeCell ref="AN94:AP94"/>
    <mergeCell ref="AG87:AM87"/>
    <mergeCell ref="AN87:AP87"/>
    <mergeCell ref="AG90:AM90"/>
    <mergeCell ref="AN90:AP90"/>
    <mergeCell ref="AG96:AM96"/>
    <mergeCell ref="AN96:AP96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1:AU95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1:AT95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18_S - Přístavba šaten a ...'!C2" display="/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43"/>
      <c r="B1" s="14"/>
      <c r="C1" s="14"/>
      <c r="D1" s="15" t="s">
        <v>1</v>
      </c>
      <c r="E1" s="14"/>
      <c r="F1" s="16" t="s">
        <v>94</v>
      </c>
      <c r="G1" s="16"/>
      <c r="H1" s="144" t="s">
        <v>95</v>
      </c>
      <c r="I1" s="144"/>
      <c r="J1" s="144"/>
      <c r="K1" s="144"/>
      <c r="L1" s="16" t="s">
        <v>96</v>
      </c>
      <c r="M1" s="14"/>
      <c r="N1" s="14"/>
      <c r="O1" s="15" t="s">
        <v>97</v>
      </c>
      <c r="P1" s="14"/>
      <c r="Q1" s="14"/>
      <c r="R1" s="14"/>
      <c r="S1" s="16" t="s">
        <v>98</v>
      </c>
      <c r="T1" s="16"/>
      <c r="U1" s="143"/>
      <c r="V1" s="143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ht="36.96" customHeight="1">
      <c r="C2" s="20" t="s">
        <v>7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2" t="s">
        <v>8</v>
      </c>
      <c r="AT2" s="23" t="s">
        <v>81</v>
      </c>
      <c r="AZ2" s="145" t="s">
        <v>99</v>
      </c>
      <c r="BA2" s="145" t="s">
        <v>5</v>
      </c>
      <c r="BB2" s="145" t="s">
        <v>5</v>
      </c>
      <c r="BC2" s="145" t="s">
        <v>100</v>
      </c>
      <c r="BD2" s="145" t="s">
        <v>101</v>
      </c>
    </row>
    <row r="3" ht="6.96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101</v>
      </c>
      <c r="AZ3" s="145" t="s">
        <v>102</v>
      </c>
      <c r="BA3" s="145" t="s">
        <v>5</v>
      </c>
      <c r="BB3" s="145" t="s">
        <v>5</v>
      </c>
      <c r="BC3" s="145" t="s">
        <v>103</v>
      </c>
      <c r="BD3" s="145" t="s">
        <v>101</v>
      </c>
    </row>
    <row r="4" ht="36.96" customHeight="1">
      <c r="B4" s="27"/>
      <c r="C4" s="28" t="s">
        <v>104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  <c r="T4" s="21" t="s">
        <v>13</v>
      </c>
      <c r="AT4" s="23" t="s">
        <v>6</v>
      </c>
      <c r="AZ4" s="145" t="s">
        <v>105</v>
      </c>
      <c r="BA4" s="145" t="s">
        <v>5</v>
      </c>
      <c r="BB4" s="145" t="s">
        <v>5</v>
      </c>
      <c r="BC4" s="145" t="s">
        <v>106</v>
      </c>
      <c r="BD4" s="145" t="s">
        <v>101</v>
      </c>
    </row>
    <row r="5" ht="6.96" customHeight="1">
      <c r="B5" s="27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0"/>
      <c r="AZ5" s="145" t="s">
        <v>107</v>
      </c>
      <c r="BA5" s="145" t="s">
        <v>5</v>
      </c>
      <c r="BB5" s="145" t="s">
        <v>5</v>
      </c>
      <c r="BC5" s="145" t="s">
        <v>108</v>
      </c>
      <c r="BD5" s="145" t="s">
        <v>101</v>
      </c>
    </row>
    <row r="6" s="1" customFormat="1" ht="32.88" customHeight="1">
      <c r="B6" s="47"/>
      <c r="C6" s="48"/>
      <c r="D6" s="36" t="s">
        <v>19</v>
      </c>
      <c r="E6" s="48"/>
      <c r="F6" s="37" t="s">
        <v>20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AZ6" s="145" t="s">
        <v>109</v>
      </c>
      <c r="BA6" s="145" t="s">
        <v>5</v>
      </c>
      <c r="BB6" s="145" t="s">
        <v>5</v>
      </c>
      <c r="BC6" s="145" t="s">
        <v>110</v>
      </c>
      <c r="BD6" s="145" t="s">
        <v>101</v>
      </c>
    </row>
    <row r="7" s="1" customFormat="1" ht="14.4" customHeight="1">
      <c r="B7" s="47"/>
      <c r="C7" s="48"/>
      <c r="D7" s="39" t="s">
        <v>21</v>
      </c>
      <c r="E7" s="48"/>
      <c r="F7" s="34" t="s">
        <v>5</v>
      </c>
      <c r="G7" s="48"/>
      <c r="H7" s="48"/>
      <c r="I7" s="48"/>
      <c r="J7" s="48"/>
      <c r="K7" s="48"/>
      <c r="L7" s="48"/>
      <c r="M7" s="39" t="s">
        <v>22</v>
      </c>
      <c r="N7" s="48"/>
      <c r="O7" s="34" t="s">
        <v>5</v>
      </c>
      <c r="P7" s="48"/>
      <c r="Q7" s="48"/>
      <c r="R7" s="49"/>
      <c r="AZ7" s="145" t="s">
        <v>111</v>
      </c>
      <c r="BA7" s="145" t="s">
        <v>5</v>
      </c>
      <c r="BB7" s="145" t="s">
        <v>5</v>
      </c>
      <c r="BC7" s="145" t="s">
        <v>112</v>
      </c>
      <c r="BD7" s="145" t="s">
        <v>101</v>
      </c>
    </row>
    <row r="8" s="1" customFormat="1" ht="14.4" customHeight="1">
      <c r="B8" s="47"/>
      <c r="C8" s="48"/>
      <c r="D8" s="39" t="s">
        <v>23</v>
      </c>
      <c r="E8" s="48"/>
      <c r="F8" s="34" t="s">
        <v>24</v>
      </c>
      <c r="G8" s="48"/>
      <c r="H8" s="48"/>
      <c r="I8" s="48"/>
      <c r="J8" s="48"/>
      <c r="K8" s="48"/>
      <c r="L8" s="48"/>
      <c r="M8" s="39" t="s">
        <v>25</v>
      </c>
      <c r="N8" s="48"/>
      <c r="O8" s="146" t="str">
        <f>'Rekapitulace stavby'!AN8</f>
        <v>15. 5. 2018</v>
      </c>
      <c r="P8" s="91"/>
      <c r="Q8" s="48"/>
      <c r="R8" s="49"/>
    </row>
    <row r="9" s="1" customFormat="1" ht="10.8" customHeight="1"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="1" customFormat="1" ht="14.4" customHeight="1">
      <c r="B10" s="47"/>
      <c r="C10" s="48"/>
      <c r="D10" s="39" t="s">
        <v>27</v>
      </c>
      <c r="E10" s="48"/>
      <c r="F10" s="48"/>
      <c r="G10" s="48"/>
      <c r="H10" s="48"/>
      <c r="I10" s="48"/>
      <c r="J10" s="48"/>
      <c r="K10" s="48"/>
      <c r="L10" s="48"/>
      <c r="M10" s="39" t="s">
        <v>28</v>
      </c>
      <c r="N10" s="48"/>
      <c r="O10" s="34" t="s">
        <v>5</v>
      </c>
      <c r="P10" s="34"/>
      <c r="Q10" s="48"/>
      <c r="R10" s="49"/>
    </row>
    <row r="11" s="1" customFormat="1" ht="18" customHeight="1">
      <c r="B11" s="47"/>
      <c r="C11" s="48"/>
      <c r="D11" s="48"/>
      <c r="E11" s="34" t="s">
        <v>29</v>
      </c>
      <c r="F11" s="48"/>
      <c r="G11" s="48"/>
      <c r="H11" s="48"/>
      <c r="I11" s="48"/>
      <c r="J11" s="48"/>
      <c r="K11" s="48"/>
      <c r="L11" s="48"/>
      <c r="M11" s="39" t="s">
        <v>30</v>
      </c>
      <c r="N11" s="48"/>
      <c r="O11" s="34" t="s">
        <v>5</v>
      </c>
      <c r="P11" s="34"/>
      <c r="Q11" s="48"/>
      <c r="R11" s="49"/>
    </row>
    <row r="12" s="1" customFormat="1" ht="6.96" customHeight="1"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9"/>
    </row>
    <row r="13" s="1" customFormat="1" ht="14.4" customHeight="1">
      <c r="B13" s="47"/>
      <c r="C13" s="48"/>
      <c r="D13" s="39" t="s">
        <v>31</v>
      </c>
      <c r="E13" s="48"/>
      <c r="F13" s="48"/>
      <c r="G13" s="48"/>
      <c r="H13" s="48"/>
      <c r="I13" s="48"/>
      <c r="J13" s="48"/>
      <c r="K13" s="48"/>
      <c r="L13" s="48"/>
      <c r="M13" s="39" t="s">
        <v>28</v>
      </c>
      <c r="N13" s="48"/>
      <c r="O13" s="40" t="str">
        <f>IF('Rekapitulace stavby'!AN13="","",'Rekapitulace stavby'!AN13)</f>
        <v>Vyplň údaj</v>
      </c>
      <c r="P13" s="34"/>
      <c r="Q13" s="48"/>
      <c r="R13" s="49"/>
    </row>
    <row r="14" s="1" customFormat="1" ht="18" customHeight="1">
      <c r="B14" s="47"/>
      <c r="C14" s="48"/>
      <c r="D14" s="48"/>
      <c r="E14" s="40" t="str">
        <f>IF('Rekapitulace stavby'!E14="","",'Rekapitulace stavby'!E14)</f>
        <v>Vyplň údaj</v>
      </c>
      <c r="F14" s="147"/>
      <c r="G14" s="147"/>
      <c r="H14" s="147"/>
      <c r="I14" s="147"/>
      <c r="J14" s="147"/>
      <c r="K14" s="147"/>
      <c r="L14" s="147"/>
      <c r="M14" s="39" t="s">
        <v>30</v>
      </c>
      <c r="N14" s="48"/>
      <c r="O14" s="40" t="str">
        <f>IF('Rekapitulace stavby'!AN14="","",'Rekapitulace stavby'!AN14)</f>
        <v>Vyplň údaj</v>
      </c>
      <c r="P14" s="34"/>
      <c r="Q14" s="48"/>
      <c r="R14" s="49"/>
    </row>
    <row r="15" s="1" customFormat="1" ht="6.96" customHeight="1"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9"/>
    </row>
    <row r="16" s="1" customFormat="1" ht="14.4" customHeight="1">
      <c r="B16" s="47"/>
      <c r="C16" s="48"/>
      <c r="D16" s="39" t="s">
        <v>33</v>
      </c>
      <c r="E16" s="48"/>
      <c r="F16" s="48"/>
      <c r="G16" s="48"/>
      <c r="H16" s="48"/>
      <c r="I16" s="48"/>
      <c r="J16" s="48"/>
      <c r="K16" s="48"/>
      <c r="L16" s="48"/>
      <c r="M16" s="39" t="s">
        <v>28</v>
      </c>
      <c r="N16" s="48"/>
      <c r="O16" s="34" t="s">
        <v>5</v>
      </c>
      <c r="P16" s="34"/>
      <c r="Q16" s="48"/>
      <c r="R16" s="49"/>
    </row>
    <row r="17" s="1" customFormat="1" ht="18" customHeight="1">
      <c r="B17" s="47"/>
      <c r="C17" s="48"/>
      <c r="D17" s="48"/>
      <c r="E17" s="34" t="s">
        <v>34</v>
      </c>
      <c r="F17" s="48"/>
      <c r="G17" s="48"/>
      <c r="H17" s="48"/>
      <c r="I17" s="48"/>
      <c r="J17" s="48"/>
      <c r="K17" s="48"/>
      <c r="L17" s="48"/>
      <c r="M17" s="39" t="s">
        <v>30</v>
      </c>
      <c r="N17" s="48"/>
      <c r="O17" s="34" t="s">
        <v>5</v>
      </c>
      <c r="P17" s="34"/>
      <c r="Q17" s="48"/>
      <c r="R17" s="49"/>
    </row>
    <row r="18" s="1" customFormat="1" ht="6.96" customHeight="1"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9"/>
    </row>
    <row r="19" s="1" customFormat="1" ht="14.4" customHeight="1">
      <c r="B19" s="47"/>
      <c r="C19" s="48"/>
      <c r="D19" s="39" t="s">
        <v>37</v>
      </c>
      <c r="E19" s="48"/>
      <c r="F19" s="48"/>
      <c r="G19" s="48"/>
      <c r="H19" s="48"/>
      <c r="I19" s="48"/>
      <c r="J19" s="48"/>
      <c r="K19" s="48"/>
      <c r="L19" s="48"/>
      <c r="M19" s="39" t="s">
        <v>28</v>
      </c>
      <c r="N19" s="48"/>
      <c r="O19" s="34" t="str">
        <f>IF('Rekapitulace stavby'!AN19="","",'Rekapitulace stavby'!AN19)</f>
        <v/>
      </c>
      <c r="P19" s="34"/>
      <c r="Q19" s="48"/>
      <c r="R19" s="49"/>
    </row>
    <row r="20" s="1" customFormat="1" ht="18" customHeight="1">
      <c r="B20" s="47"/>
      <c r="C20" s="48"/>
      <c r="D20" s="48"/>
      <c r="E20" s="34" t="str">
        <f>IF('Rekapitulace stavby'!E20="","",'Rekapitulace stavby'!E20)</f>
        <v xml:space="preserve"> </v>
      </c>
      <c r="F20" s="48"/>
      <c r="G20" s="48"/>
      <c r="H20" s="48"/>
      <c r="I20" s="48"/>
      <c r="J20" s="48"/>
      <c r="K20" s="48"/>
      <c r="L20" s="48"/>
      <c r="M20" s="39" t="s">
        <v>30</v>
      </c>
      <c r="N20" s="48"/>
      <c r="O20" s="34" t="str">
        <f>IF('Rekapitulace stavby'!AN20="","",'Rekapitulace stavby'!AN20)</f>
        <v/>
      </c>
      <c r="P20" s="34"/>
      <c r="Q20" s="48"/>
      <c r="R20" s="49"/>
    </row>
    <row r="21" s="1" customFormat="1" ht="6.96" customHeight="1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="1" customFormat="1" ht="14.4" customHeight="1">
      <c r="B22" s="47"/>
      <c r="C22" s="48"/>
      <c r="D22" s="39" t="s">
        <v>39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="1" customFormat="1" ht="16.5" customHeight="1">
      <c r="B23" s="47"/>
      <c r="C23" s="48"/>
      <c r="D23" s="48"/>
      <c r="E23" s="43" t="s">
        <v>5</v>
      </c>
      <c r="F23" s="43"/>
      <c r="G23" s="43"/>
      <c r="H23" s="43"/>
      <c r="I23" s="43"/>
      <c r="J23" s="43"/>
      <c r="K23" s="43"/>
      <c r="L23" s="43"/>
      <c r="M23" s="48"/>
      <c r="N23" s="48"/>
      <c r="O23" s="48"/>
      <c r="P23" s="48"/>
      <c r="Q23" s="48"/>
      <c r="R23" s="49"/>
    </row>
    <row r="24" s="1" customFormat="1" ht="6.96" customHeight="1"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="1" customFormat="1" ht="6.96" customHeight="1">
      <c r="B25" s="47"/>
      <c r="C25" s="4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48"/>
      <c r="R25" s="49"/>
    </row>
    <row r="26" s="1" customFormat="1" ht="14.4" customHeight="1">
      <c r="B26" s="47"/>
      <c r="C26" s="48"/>
      <c r="D26" s="148" t="s">
        <v>113</v>
      </c>
      <c r="E26" s="48"/>
      <c r="F26" s="48"/>
      <c r="G26" s="48"/>
      <c r="H26" s="48"/>
      <c r="I26" s="48"/>
      <c r="J26" s="48"/>
      <c r="K26" s="48"/>
      <c r="L26" s="48"/>
      <c r="M26" s="46">
        <f>N87</f>
        <v>0</v>
      </c>
      <c r="N26" s="46"/>
      <c r="O26" s="46"/>
      <c r="P26" s="46"/>
      <c r="Q26" s="48"/>
      <c r="R26" s="49"/>
    </row>
    <row r="27" s="1" customFormat="1" ht="14.4" customHeight="1">
      <c r="B27" s="47"/>
      <c r="C27" s="48"/>
      <c r="D27" s="45" t="s">
        <v>88</v>
      </c>
      <c r="E27" s="48"/>
      <c r="F27" s="48"/>
      <c r="G27" s="48"/>
      <c r="H27" s="48"/>
      <c r="I27" s="48"/>
      <c r="J27" s="48"/>
      <c r="K27" s="48"/>
      <c r="L27" s="48"/>
      <c r="M27" s="46">
        <f>N122</f>
        <v>0</v>
      </c>
      <c r="N27" s="46"/>
      <c r="O27" s="46"/>
      <c r="P27" s="46"/>
      <c r="Q27" s="48"/>
      <c r="R27" s="49"/>
    </row>
    <row r="28" s="1" customFormat="1" ht="6.96" customHeight="1"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9"/>
    </row>
    <row r="29" s="1" customFormat="1" ht="25.44" customHeight="1">
      <c r="B29" s="47"/>
      <c r="C29" s="48"/>
      <c r="D29" s="149" t="s">
        <v>42</v>
      </c>
      <c r="E29" s="48"/>
      <c r="F29" s="48"/>
      <c r="G29" s="48"/>
      <c r="H29" s="48"/>
      <c r="I29" s="48"/>
      <c r="J29" s="48"/>
      <c r="K29" s="48"/>
      <c r="L29" s="48"/>
      <c r="M29" s="150">
        <f>ROUND(M26+M27,0)</f>
        <v>0</v>
      </c>
      <c r="N29" s="48"/>
      <c r="O29" s="48"/>
      <c r="P29" s="48"/>
      <c r="Q29" s="48"/>
      <c r="R29" s="49"/>
    </row>
    <row r="30" s="1" customFormat="1" ht="6.96" customHeight="1">
      <c r="B30" s="47"/>
      <c r="C30" s="4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48"/>
      <c r="R30" s="49"/>
    </row>
    <row r="31" s="1" customFormat="1" ht="14.4" customHeight="1">
      <c r="B31" s="47"/>
      <c r="C31" s="48"/>
      <c r="D31" s="55" t="s">
        <v>43</v>
      </c>
      <c r="E31" s="55" t="s">
        <v>44</v>
      </c>
      <c r="F31" s="56">
        <v>0.20999999999999999</v>
      </c>
      <c r="G31" s="151" t="s">
        <v>45</v>
      </c>
      <c r="H31" s="152">
        <f>ROUND((((SUM(BE122:BE129)+SUM(BE146:BE463))+SUM(BE465:BE469))),0)</f>
        <v>0</v>
      </c>
      <c r="I31" s="48"/>
      <c r="J31" s="48"/>
      <c r="K31" s="48"/>
      <c r="L31" s="48"/>
      <c r="M31" s="152">
        <f>ROUND(((ROUND((SUM(BE122:BE129)+SUM(BE146:BE463)), 0)*F31)+SUM(BE465:BE469)*F31),0)</f>
        <v>0</v>
      </c>
      <c r="N31" s="48"/>
      <c r="O31" s="48"/>
      <c r="P31" s="48"/>
      <c r="Q31" s="48"/>
      <c r="R31" s="49"/>
    </row>
    <row r="32" s="1" customFormat="1" ht="14.4" customHeight="1">
      <c r="B32" s="47"/>
      <c r="C32" s="48"/>
      <c r="D32" s="48"/>
      <c r="E32" s="55" t="s">
        <v>46</v>
      </c>
      <c r="F32" s="56">
        <v>0.14999999999999999</v>
      </c>
      <c r="G32" s="151" t="s">
        <v>45</v>
      </c>
      <c r="H32" s="152">
        <f>ROUND((((SUM(BF122:BF129)+SUM(BF146:BF463))+SUM(BF465:BF469))),0)</f>
        <v>0</v>
      </c>
      <c r="I32" s="48"/>
      <c r="J32" s="48"/>
      <c r="K32" s="48"/>
      <c r="L32" s="48"/>
      <c r="M32" s="152">
        <f>ROUND(((ROUND((SUM(BF122:BF129)+SUM(BF146:BF463)), 0)*F32)+SUM(BF465:BF469)*F32),0)</f>
        <v>0</v>
      </c>
      <c r="N32" s="48"/>
      <c r="O32" s="48"/>
      <c r="P32" s="48"/>
      <c r="Q32" s="48"/>
      <c r="R32" s="49"/>
    </row>
    <row r="33" hidden="1" s="1" customFormat="1" ht="14.4" customHeight="1">
      <c r="B33" s="47"/>
      <c r="C33" s="48"/>
      <c r="D33" s="48"/>
      <c r="E33" s="55" t="s">
        <v>47</v>
      </c>
      <c r="F33" s="56">
        <v>0.20999999999999999</v>
      </c>
      <c r="G33" s="151" t="s">
        <v>45</v>
      </c>
      <c r="H33" s="152">
        <f>ROUND((((SUM(BG122:BG129)+SUM(BG146:BG463))+SUM(BG465:BG469))),0)</f>
        <v>0</v>
      </c>
      <c r="I33" s="48"/>
      <c r="J33" s="48"/>
      <c r="K33" s="48"/>
      <c r="L33" s="48"/>
      <c r="M33" s="152">
        <v>0</v>
      </c>
      <c r="N33" s="48"/>
      <c r="O33" s="48"/>
      <c r="P33" s="48"/>
      <c r="Q33" s="48"/>
      <c r="R33" s="49"/>
    </row>
    <row r="34" hidden="1" s="1" customFormat="1" ht="14.4" customHeight="1">
      <c r="B34" s="47"/>
      <c r="C34" s="48"/>
      <c r="D34" s="48"/>
      <c r="E34" s="55" t="s">
        <v>48</v>
      </c>
      <c r="F34" s="56">
        <v>0.14999999999999999</v>
      </c>
      <c r="G34" s="151" t="s">
        <v>45</v>
      </c>
      <c r="H34" s="152">
        <f>ROUND((((SUM(BH122:BH129)+SUM(BH146:BH463))+SUM(BH465:BH469))),0)</f>
        <v>0</v>
      </c>
      <c r="I34" s="48"/>
      <c r="J34" s="48"/>
      <c r="K34" s="48"/>
      <c r="L34" s="48"/>
      <c r="M34" s="152">
        <v>0</v>
      </c>
      <c r="N34" s="48"/>
      <c r="O34" s="48"/>
      <c r="P34" s="48"/>
      <c r="Q34" s="48"/>
      <c r="R34" s="49"/>
    </row>
    <row r="35" hidden="1" s="1" customFormat="1" ht="14.4" customHeight="1">
      <c r="B35" s="47"/>
      <c r="C35" s="48"/>
      <c r="D35" s="48"/>
      <c r="E35" s="55" t="s">
        <v>49</v>
      </c>
      <c r="F35" s="56">
        <v>0</v>
      </c>
      <c r="G35" s="151" t="s">
        <v>45</v>
      </c>
      <c r="H35" s="152">
        <f>ROUND((((SUM(BI122:BI129)+SUM(BI146:BI463))+SUM(BI465:BI469))),0)</f>
        <v>0</v>
      </c>
      <c r="I35" s="48"/>
      <c r="J35" s="48"/>
      <c r="K35" s="48"/>
      <c r="L35" s="48"/>
      <c r="M35" s="152">
        <v>0</v>
      </c>
      <c r="N35" s="48"/>
      <c r="O35" s="48"/>
      <c r="P35" s="48"/>
      <c r="Q35" s="48"/>
      <c r="R35" s="49"/>
    </row>
    <row r="36" s="1" customFormat="1" ht="6.96" customHeight="1"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9"/>
    </row>
    <row r="37" s="1" customFormat="1" ht="25.44" customHeight="1">
      <c r="B37" s="47"/>
      <c r="C37" s="141"/>
      <c r="D37" s="153" t="s">
        <v>50</v>
      </c>
      <c r="E37" s="98"/>
      <c r="F37" s="98"/>
      <c r="G37" s="154" t="s">
        <v>51</v>
      </c>
      <c r="H37" s="155" t="s">
        <v>52</v>
      </c>
      <c r="I37" s="98"/>
      <c r="J37" s="98"/>
      <c r="K37" s="98"/>
      <c r="L37" s="156">
        <f>SUM(M29:M35)</f>
        <v>0</v>
      </c>
      <c r="M37" s="156"/>
      <c r="N37" s="156"/>
      <c r="O37" s="156"/>
      <c r="P37" s="157"/>
      <c r="Q37" s="141"/>
      <c r="R37" s="49"/>
    </row>
    <row r="38" s="1" customFormat="1" ht="14.4" customHeight="1"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9"/>
    </row>
    <row r="39" s="1" customFormat="1" ht="14.4" customHeight="1">
      <c r="B39" s="47"/>
      <c r="C39" s="48"/>
      <c r="D39" s="55" t="s">
        <v>114</v>
      </c>
      <c r="E39" s="55" t="s">
        <v>115</v>
      </c>
      <c r="F39" s="158">
        <v>335</v>
      </c>
      <c r="G39" s="55" t="s">
        <v>116</v>
      </c>
      <c r="H39" s="152">
        <f>IF(F39&lt;&gt;0,M26/F39,0)</f>
        <v>0</v>
      </c>
      <c r="I39" s="152"/>
      <c r="J39" s="152"/>
      <c r="K39" s="48"/>
      <c r="L39" s="55" t="s">
        <v>117</v>
      </c>
      <c r="M39" s="48"/>
      <c r="N39" s="152">
        <f>IF(F39&lt;&gt;0,M29/F39,0)</f>
        <v>0</v>
      </c>
      <c r="O39" s="152"/>
      <c r="P39" s="152"/>
      <c r="Q39" s="48"/>
      <c r="R39" s="49"/>
      <c r="AY39" s="23" t="s">
        <v>118</v>
      </c>
    </row>
    <row r="40" s="1" customFormat="1" ht="14.4" customHeight="1">
      <c r="B40" s="47"/>
      <c r="C40" s="48"/>
      <c r="D40" s="55" t="s">
        <v>119</v>
      </c>
      <c r="E40" s="55" t="s">
        <v>120</v>
      </c>
      <c r="F40" s="158">
        <v>87.299999999999997</v>
      </c>
      <c r="G40" s="55" t="s">
        <v>121</v>
      </c>
      <c r="H40" s="152">
        <f>IF(F40&lt;&gt;0,M26/F40,0)</f>
        <v>0</v>
      </c>
      <c r="I40" s="152"/>
      <c r="J40" s="152"/>
      <c r="K40" s="48"/>
      <c r="L40" s="55" t="s">
        <v>122</v>
      </c>
      <c r="M40" s="48"/>
      <c r="N40" s="152">
        <f>IF(F40&lt;&gt;0,M29/F40,0)</f>
        <v>0</v>
      </c>
      <c r="O40" s="152"/>
      <c r="P40" s="152"/>
      <c r="Q40" s="48"/>
      <c r="R40" s="49"/>
      <c r="AY40" s="23" t="s">
        <v>118</v>
      </c>
    </row>
    <row r="41" s="1" customFormat="1" ht="14.4" customHeight="1"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9"/>
    </row>
    <row r="42">
      <c r="B42" s="27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0"/>
    </row>
    <row r="43">
      <c r="B43" s="27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0"/>
    </row>
    <row r="44">
      <c r="B44" s="27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0"/>
    </row>
    <row r="45">
      <c r="B45" s="2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0"/>
    </row>
    <row r="46">
      <c r="B46" s="27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0"/>
    </row>
    <row r="47">
      <c r="B47" s="27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0"/>
    </row>
    <row r="48">
      <c r="B48" s="27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0"/>
    </row>
    <row r="49">
      <c r="B49" s="2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0"/>
    </row>
    <row r="50" s="1" customFormat="1">
      <c r="B50" s="47"/>
      <c r="C50" s="48"/>
      <c r="D50" s="67" t="s">
        <v>53</v>
      </c>
      <c r="E50" s="68"/>
      <c r="F50" s="68"/>
      <c r="G50" s="68"/>
      <c r="H50" s="69"/>
      <c r="I50" s="48"/>
      <c r="J50" s="67" t="s">
        <v>54</v>
      </c>
      <c r="K50" s="68"/>
      <c r="L50" s="68"/>
      <c r="M50" s="68"/>
      <c r="N50" s="68"/>
      <c r="O50" s="68"/>
      <c r="P50" s="69"/>
      <c r="Q50" s="48"/>
      <c r="R50" s="49"/>
    </row>
    <row r="51">
      <c r="B51" s="27"/>
      <c r="C51" s="32"/>
      <c r="D51" s="70"/>
      <c r="E51" s="32"/>
      <c r="F51" s="32"/>
      <c r="G51" s="32"/>
      <c r="H51" s="71"/>
      <c r="I51" s="32"/>
      <c r="J51" s="70"/>
      <c r="K51" s="32"/>
      <c r="L51" s="32"/>
      <c r="M51" s="32"/>
      <c r="N51" s="32"/>
      <c r="O51" s="32"/>
      <c r="P51" s="71"/>
      <c r="Q51" s="32"/>
      <c r="R51" s="30"/>
    </row>
    <row r="52">
      <c r="B52" s="27"/>
      <c r="C52" s="32"/>
      <c r="D52" s="70"/>
      <c r="E52" s="32"/>
      <c r="F52" s="32"/>
      <c r="G52" s="32"/>
      <c r="H52" s="71"/>
      <c r="I52" s="32"/>
      <c r="J52" s="70"/>
      <c r="K52" s="32"/>
      <c r="L52" s="32"/>
      <c r="M52" s="32"/>
      <c r="N52" s="32"/>
      <c r="O52" s="32"/>
      <c r="P52" s="71"/>
      <c r="Q52" s="32"/>
      <c r="R52" s="30"/>
    </row>
    <row r="53">
      <c r="B53" s="27"/>
      <c r="C53" s="32"/>
      <c r="D53" s="70"/>
      <c r="E53" s="32"/>
      <c r="F53" s="32"/>
      <c r="G53" s="32"/>
      <c r="H53" s="71"/>
      <c r="I53" s="32"/>
      <c r="J53" s="70"/>
      <c r="K53" s="32"/>
      <c r="L53" s="32"/>
      <c r="M53" s="32"/>
      <c r="N53" s="32"/>
      <c r="O53" s="32"/>
      <c r="P53" s="71"/>
      <c r="Q53" s="32"/>
      <c r="R53" s="30"/>
    </row>
    <row r="54">
      <c r="B54" s="27"/>
      <c r="C54" s="32"/>
      <c r="D54" s="70"/>
      <c r="E54" s="32"/>
      <c r="F54" s="32"/>
      <c r="G54" s="32"/>
      <c r="H54" s="71"/>
      <c r="I54" s="32"/>
      <c r="J54" s="70"/>
      <c r="K54" s="32"/>
      <c r="L54" s="32"/>
      <c r="M54" s="32"/>
      <c r="N54" s="32"/>
      <c r="O54" s="32"/>
      <c r="P54" s="71"/>
      <c r="Q54" s="32"/>
      <c r="R54" s="30"/>
    </row>
    <row r="55">
      <c r="B55" s="27"/>
      <c r="C55" s="32"/>
      <c r="D55" s="70"/>
      <c r="E55" s="32"/>
      <c r="F55" s="32"/>
      <c r="G55" s="32"/>
      <c r="H55" s="71"/>
      <c r="I55" s="32"/>
      <c r="J55" s="70"/>
      <c r="K55" s="32"/>
      <c r="L55" s="32"/>
      <c r="M55" s="32"/>
      <c r="N55" s="32"/>
      <c r="O55" s="32"/>
      <c r="P55" s="71"/>
      <c r="Q55" s="32"/>
      <c r="R55" s="30"/>
    </row>
    <row r="56">
      <c r="B56" s="27"/>
      <c r="C56" s="32"/>
      <c r="D56" s="70"/>
      <c r="E56" s="32"/>
      <c r="F56" s="32"/>
      <c r="G56" s="32"/>
      <c r="H56" s="71"/>
      <c r="I56" s="32"/>
      <c r="J56" s="70"/>
      <c r="K56" s="32"/>
      <c r="L56" s="32"/>
      <c r="M56" s="32"/>
      <c r="N56" s="32"/>
      <c r="O56" s="32"/>
      <c r="P56" s="71"/>
      <c r="Q56" s="32"/>
      <c r="R56" s="30"/>
    </row>
    <row r="57">
      <c r="B57" s="27"/>
      <c r="C57" s="32"/>
      <c r="D57" s="70"/>
      <c r="E57" s="32"/>
      <c r="F57" s="32"/>
      <c r="G57" s="32"/>
      <c r="H57" s="71"/>
      <c r="I57" s="32"/>
      <c r="J57" s="70"/>
      <c r="K57" s="32"/>
      <c r="L57" s="32"/>
      <c r="M57" s="32"/>
      <c r="N57" s="32"/>
      <c r="O57" s="32"/>
      <c r="P57" s="71"/>
      <c r="Q57" s="32"/>
      <c r="R57" s="30"/>
    </row>
    <row r="58">
      <c r="B58" s="27"/>
      <c r="C58" s="32"/>
      <c r="D58" s="70"/>
      <c r="E58" s="32"/>
      <c r="F58" s="32"/>
      <c r="G58" s="32"/>
      <c r="H58" s="71"/>
      <c r="I58" s="32"/>
      <c r="J58" s="70"/>
      <c r="K58" s="32"/>
      <c r="L58" s="32"/>
      <c r="M58" s="32"/>
      <c r="N58" s="32"/>
      <c r="O58" s="32"/>
      <c r="P58" s="71"/>
      <c r="Q58" s="32"/>
      <c r="R58" s="30"/>
    </row>
    <row r="59" s="1" customFormat="1">
      <c r="B59" s="47"/>
      <c r="C59" s="48"/>
      <c r="D59" s="72" t="s">
        <v>55</v>
      </c>
      <c r="E59" s="73"/>
      <c r="F59" s="73"/>
      <c r="G59" s="74" t="s">
        <v>56</v>
      </c>
      <c r="H59" s="75"/>
      <c r="I59" s="48"/>
      <c r="J59" s="72" t="s">
        <v>55</v>
      </c>
      <c r="K59" s="73"/>
      <c r="L59" s="73"/>
      <c r="M59" s="73"/>
      <c r="N59" s="74" t="s">
        <v>56</v>
      </c>
      <c r="O59" s="73"/>
      <c r="P59" s="75"/>
      <c r="Q59" s="48"/>
      <c r="R59" s="49"/>
    </row>
    <row r="60">
      <c r="B60" s="27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0"/>
    </row>
    <row r="61" s="1" customFormat="1">
      <c r="B61" s="47"/>
      <c r="C61" s="48"/>
      <c r="D61" s="67" t="s">
        <v>57</v>
      </c>
      <c r="E61" s="68"/>
      <c r="F61" s="68"/>
      <c r="G61" s="68"/>
      <c r="H61" s="69"/>
      <c r="I61" s="48"/>
      <c r="J61" s="67" t="s">
        <v>58</v>
      </c>
      <c r="K61" s="68"/>
      <c r="L61" s="68"/>
      <c r="M61" s="68"/>
      <c r="N61" s="68"/>
      <c r="O61" s="68"/>
      <c r="P61" s="69"/>
      <c r="Q61" s="48"/>
      <c r="R61" s="49"/>
    </row>
    <row r="62">
      <c r="B62" s="27"/>
      <c r="C62" s="32"/>
      <c r="D62" s="70"/>
      <c r="E62" s="32"/>
      <c r="F62" s="32"/>
      <c r="G62" s="32"/>
      <c r="H62" s="71"/>
      <c r="I62" s="32"/>
      <c r="J62" s="70"/>
      <c r="K62" s="32"/>
      <c r="L62" s="32"/>
      <c r="M62" s="32"/>
      <c r="N62" s="32"/>
      <c r="O62" s="32"/>
      <c r="P62" s="71"/>
      <c r="Q62" s="32"/>
      <c r="R62" s="30"/>
    </row>
    <row r="63">
      <c r="B63" s="27"/>
      <c r="C63" s="32"/>
      <c r="D63" s="70"/>
      <c r="E63" s="32"/>
      <c r="F63" s="32"/>
      <c r="G63" s="32"/>
      <c r="H63" s="71"/>
      <c r="I63" s="32"/>
      <c r="J63" s="70"/>
      <c r="K63" s="32"/>
      <c r="L63" s="32"/>
      <c r="M63" s="32"/>
      <c r="N63" s="32"/>
      <c r="O63" s="32"/>
      <c r="P63" s="71"/>
      <c r="Q63" s="32"/>
      <c r="R63" s="30"/>
    </row>
    <row r="64">
      <c r="B64" s="27"/>
      <c r="C64" s="32"/>
      <c r="D64" s="70"/>
      <c r="E64" s="32"/>
      <c r="F64" s="32"/>
      <c r="G64" s="32"/>
      <c r="H64" s="71"/>
      <c r="I64" s="32"/>
      <c r="J64" s="70"/>
      <c r="K64" s="32"/>
      <c r="L64" s="32"/>
      <c r="M64" s="32"/>
      <c r="N64" s="32"/>
      <c r="O64" s="32"/>
      <c r="P64" s="71"/>
      <c r="Q64" s="32"/>
      <c r="R64" s="30"/>
    </row>
    <row r="65">
      <c r="B65" s="27"/>
      <c r="C65" s="32"/>
      <c r="D65" s="70"/>
      <c r="E65" s="32"/>
      <c r="F65" s="32"/>
      <c r="G65" s="32"/>
      <c r="H65" s="71"/>
      <c r="I65" s="32"/>
      <c r="J65" s="70"/>
      <c r="K65" s="32"/>
      <c r="L65" s="32"/>
      <c r="M65" s="32"/>
      <c r="N65" s="32"/>
      <c r="O65" s="32"/>
      <c r="P65" s="71"/>
      <c r="Q65" s="32"/>
      <c r="R65" s="30"/>
    </row>
    <row r="66">
      <c r="B66" s="27"/>
      <c r="C66" s="32"/>
      <c r="D66" s="70"/>
      <c r="E66" s="32"/>
      <c r="F66" s="32"/>
      <c r="G66" s="32"/>
      <c r="H66" s="71"/>
      <c r="I66" s="32"/>
      <c r="J66" s="70"/>
      <c r="K66" s="32"/>
      <c r="L66" s="32"/>
      <c r="M66" s="32"/>
      <c r="N66" s="32"/>
      <c r="O66" s="32"/>
      <c r="P66" s="71"/>
      <c r="Q66" s="32"/>
      <c r="R66" s="30"/>
    </row>
    <row r="67">
      <c r="B67" s="27"/>
      <c r="C67" s="32"/>
      <c r="D67" s="70"/>
      <c r="E67" s="32"/>
      <c r="F67" s="32"/>
      <c r="G67" s="32"/>
      <c r="H67" s="71"/>
      <c r="I67" s="32"/>
      <c r="J67" s="70"/>
      <c r="K67" s="32"/>
      <c r="L67" s="32"/>
      <c r="M67" s="32"/>
      <c r="N67" s="32"/>
      <c r="O67" s="32"/>
      <c r="P67" s="71"/>
      <c r="Q67" s="32"/>
      <c r="R67" s="30"/>
    </row>
    <row r="68">
      <c r="B68" s="27"/>
      <c r="C68" s="32"/>
      <c r="D68" s="70"/>
      <c r="E68" s="32"/>
      <c r="F68" s="32"/>
      <c r="G68" s="32"/>
      <c r="H68" s="71"/>
      <c r="I68" s="32"/>
      <c r="J68" s="70"/>
      <c r="K68" s="32"/>
      <c r="L68" s="32"/>
      <c r="M68" s="32"/>
      <c r="N68" s="32"/>
      <c r="O68" s="32"/>
      <c r="P68" s="71"/>
      <c r="Q68" s="32"/>
      <c r="R68" s="30"/>
    </row>
    <row r="69">
      <c r="B69" s="27"/>
      <c r="C69" s="32"/>
      <c r="D69" s="70"/>
      <c r="E69" s="32"/>
      <c r="F69" s="32"/>
      <c r="G69" s="32"/>
      <c r="H69" s="71"/>
      <c r="I69" s="32"/>
      <c r="J69" s="70"/>
      <c r="K69" s="32"/>
      <c r="L69" s="32"/>
      <c r="M69" s="32"/>
      <c r="N69" s="32"/>
      <c r="O69" s="32"/>
      <c r="P69" s="71"/>
      <c r="Q69" s="32"/>
      <c r="R69" s="30"/>
    </row>
    <row r="70" s="1" customFormat="1">
      <c r="B70" s="47"/>
      <c r="C70" s="48"/>
      <c r="D70" s="72" t="s">
        <v>55</v>
      </c>
      <c r="E70" s="73"/>
      <c r="F70" s="73"/>
      <c r="G70" s="74" t="s">
        <v>56</v>
      </c>
      <c r="H70" s="75"/>
      <c r="I70" s="48"/>
      <c r="J70" s="72" t="s">
        <v>55</v>
      </c>
      <c r="K70" s="73"/>
      <c r="L70" s="73"/>
      <c r="M70" s="73"/>
      <c r="N70" s="74" t="s">
        <v>56</v>
      </c>
      <c r="O70" s="73"/>
      <c r="P70" s="75"/>
      <c r="Q70" s="48"/>
      <c r="R70" s="49"/>
    </row>
    <row r="71" s="1" customFormat="1" ht="14.4" customHeight="1">
      <c r="B71" s="76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8"/>
    </row>
    <row r="75" s="1" customFormat="1" ht="6.96" customHeight="1">
      <c r="B75" s="79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1"/>
    </row>
    <row r="76" s="1" customFormat="1" ht="36.96" customHeight="1">
      <c r="B76" s="47"/>
      <c r="C76" s="28" t="s">
        <v>123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49"/>
    </row>
    <row r="77" s="1" customFormat="1" ht="6.96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9"/>
    </row>
    <row r="78" s="1" customFormat="1" ht="36.96" customHeight="1">
      <c r="B78" s="47"/>
      <c r="C78" s="86" t="s">
        <v>19</v>
      </c>
      <c r="D78" s="48"/>
      <c r="E78" s="48"/>
      <c r="F78" s="88" t="str">
        <f>F6</f>
        <v>Přístavba šaten a zázemí pro venkovní hřiště ZŠ Poličná</v>
      </c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9"/>
    </row>
    <row r="79" s="1" customFormat="1" ht="6.96" customHeight="1">
      <c r="B79" s="47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9"/>
    </row>
    <row r="80" s="1" customFormat="1" ht="18" customHeight="1">
      <c r="B80" s="47"/>
      <c r="C80" s="39" t="s">
        <v>23</v>
      </c>
      <c r="D80" s="48"/>
      <c r="E80" s="48"/>
      <c r="F80" s="34" t="str">
        <f>F8</f>
        <v>parv.č.103/68, kú.Poličná</v>
      </c>
      <c r="G80" s="48"/>
      <c r="H80" s="48"/>
      <c r="I80" s="48"/>
      <c r="J80" s="48"/>
      <c r="K80" s="39" t="s">
        <v>25</v>
      </c>
      <c r="L80" s="48"/>
      <c r="M80" s="91" t="str">
        <f>IF(O8="","",O8)</f>
        <v>15. 5. 2018</v>
      </c>
      <c r="N80" s="91"/>
      <c r="O80" s="91"/>
      <c r="P80" s="91"/>
      <c r="Q80" s="48"/>
      <c r="R80" s="49"/>
    </row>
    <row r="81" s="1" customFormat="1" ht="6.96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9"/>
    </row>
    <row r="82" s="1" customFormat="1">
      <c r="B82" s="47"/>
      <c r="C82" s="39" t="s">
        <v>27</v>
      </c>
      <c r="D82" s="48"/>
      <c r="E82" s="48"/>
      <c r="F82" s="34" t="str">
        <f>E11</f>
        <v>Obec Poličná</v>
      </c>
      <c r="G82" s="48"/>
      <c r="H82" s="48"/>
      <c r="I82" s="48"/>
      <c r="J82" s="48"/>
      <c r="K82" s="39" t="s">
        <v>33</v>
      </c>
      <c r="L82" s="48"/>
      <c r="M82" s="34" t="str">
        <f>E17</f>
        <v>Ing. Petr Šebesta</v>
      </c>
      <c r="N82" s="34"/>
      <c r="O82" s="34"/>
      <c r="P82" s="34"/>
      <c r="Q82" s="34"/>
      <c r="R82" s="49"/>
    </row>
    <row r="83" s="1" customFormat="1" ht="14.4" customHeight="1">
      <c r="B83" s="47"/>
      <c r="C83" s="39" t="s">
        <v>31</v>
      </c>
      <c r="D83" s="48"/>
      <c r="E83" s="48"/>
      <c r="F83" s="34" t="str">
        <f>IF(E14="","",E14)</f>
        <v>Vyplň údaj</v>
      </c>
      <c r="G83" s="48"/>
      <c r="H83" s="48"/>
      <c r="I83" s="48"/>
      <c r="J83" s="48"/>
      <c r="K83" s="39" t="s">
        <v>37</v>
      </c>
      <c r="L83" s="48"/>
      <c r="M83" s="34" t="str">
        <f>E20</f>
        <v xml:space="preserve"> </v>
      </c>
      <c r="N83" s="34"/>
      <c r="O83" s="34"/>
      <c r="P83" s="34"/>
      <c r="Q83" s="34"/>
      <c r="R83" s="49"/>
    </row>
    <row r="84" s="1" customFormat="1" ht="10.32" customHeight="1">
      <c r="B84" s="47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9"/>
    </row>
    <row r="85" s="1" customFormat="1" ht="29.28" customHeight="1">
      <c r="B85" s="47"/>
      <c r="C85" s="159" t="s">
        <v>124</v>
      </c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59" t="s">
        <v>125</v>
      </c>
      <c r="O85" s="141"/>
      <c r="P85" s="141"/>
      <c r="Q85" s="141"/>
      <c r="R85" s="49"/>
    </row>
    <row r="86" s="1" customFormat="1" ht="10.32" customHeight="1">
      <c r="B86" s="47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9"/>
    </row>
    <row r="87" s="1" customFormat="1" ht="29.28" customHeight="1">
      <c r="B87" s="47"/>
      <c r="C87" s="160" t="s">
        <v>126</v>
      </c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108">
        <f>N146</f>
        <v>0</v>
      </c>
      <c r="O87" s="161"/>
      <c r="P87" s="161"/>
      <c r="Q87" s="161"/>
      <c r="R87" s="49"/>
      <c r="AU87" s="23" t="s">
        <v>127</v>
      </c>
    </row>
    <row r="88" s="6" customFormat="1" ht="24.96" customHeight="1">
      <c r="B88" s="162"/>
      <c r="C88" s="163"/>
      <c r="D88" s="164" t="s">
        <v>128</v>
      </c>
      <c r="E88" s="163"/>
      <c r="F88" s="163"/>
      <c r="G88" s="163"/>
      <c r="H88" s="163"/>
      <c r="I88" s="163"/>
      <c r="J88" s="163"/>
      <c r="K88" s="163"/>
      <c r="L88" s="163"/>
      <c r="M88" s="163"/>
      <c r="N88" s="165">
        <f>N147</f>
        <v>0</v>
      </c>
      <c r="O88" s="163"/>
      <c r="P88" s="163"/>
      <c r="Q88" s="163"/>
      <c r="R88" s="166"/>
    </row>
    <row r="89" s="7" customFormat="1" ht="19.92" customHeight="1">
      <c r="B89" s="167"/>
      <c r="C89" s="168"/>
      <c r="D89" s="126" t="s">
        <v>129</v>
      </c>
      <c r="E89" s="168"/>
      <c r="F89" s="168"/>
      <c r="G89" s="168"/>
      <c r="H89" s="168"/>
      <c r="I89" s="168"/>
      <c r="J89" s="168"/>
      <c r="K89" s="168"/>
      <c r="L89" s="168"/>
      <c r="M89" s="168"/>
      <c r="N89" s="128">
        <f>N148</f>
        <v>0</v>
      </c>
      <c r="O89" s="168"/>
      <c r="P89" s="168"/>
      <c r="Q89" s="168"/>
      <c r="R89" s="169"/>
    </row>
    <row r="90" s="7" customFormat="1" ht="19.92" customHeight="1">
      <c r="B90" s="167"/>
      <c r="C90" s="168"/>
      <c r="D90" s="126" t="s">
        <v>130</v>
      </c>
      <c r="E90" s="168"/>
      <c r="F90" s="168"/>
      <c r="G90" s="168"/>
      <c r="H90" s="168"/>
      <c r="I90" s="168"/>
      <c r="J90" s="168"/>
      <c r="K90" s="168"/>
      <c r="L90" s="168"/>
      <c r="M90" s="168"/>
      <c r="N90" s="128">
        <f>N177</f>
        <v>0</v>
      </c>
      <c r="O90" s="168"/>
      <c r="P90" s="168"/>
      <c r="Q90" s="168"/>
      <c r="R90" s="169"/>
    </row>
    <row r="91" s="7" customFormat="1" ht="19.92" customHeight="1">
      <c r="B91" s="167"/>
      <c r="C91" s="168"/>
      <c r="D91" s="126" t="s">
        <v>131</v>
      </c>
      <c r="E91" s="168"/>
      <c r="F91" s="168"/>
      <c r="G91" s="168"/>
      <c r="H91" s="168"/>
      <c r="I91" s="168"/>
      <c r="J91" s="168"/>
      <c r="K91" s="168"/>
      <c r="L91" s="168"/>
      <c r="M91" s="168"/>
      <c r="N91" s="128">
        <f>N193</f>
        <v>0</v>
      </c>
      <c r="O91" s="168"/>
      <c r="P91" s="168"/>
      <c r="Q91" s="168"/>
      <c r="R91" s="169"/>
    </row>
    <row r="92" s="7" customFormat="1" ht="19.92" customHeight="1">
      <c r="B92" s="167"/>
      <c r="C92" s="168"/>
      <c r="D92" s="126" t="s">
        <v>132</v>
      </c>
      <c r="E92" s="168"/>
      <c r="F92" s="168"/>
      <c r="G92" s="168"/>
      <c r="H92" s="168"/>
      <c r="I92" s="168"/>
      <c r="J92" s="168"/>
      <c r="K92" s="168"/>
      <c r="L92" s="168"/>
      <c r="M92" s="168"/>
      <c r="N92" s="128">
        <f>N216</f>
        <v>0</v>
      </c>
      <c r="O92" s="168"/>
      <c r="P92" s="168"/>
      <c r="Q92" s="168"/>
      <c r="R92" s="169"/>
    </row>
    <row r="93" s="7" customFormat="1" ht="19.92" customHeight="1">
      <c r="B93" s="167"/>
      <c r="C93" s="168"/>
      <c r="D93" s="126" t="s">
        <v>133</v>
      </c>
      <c r="E93" s="168"/>
      <c r="F93" s="168"/>
      <c r="G93" s="168"/>
      <c r="H93" s="168"/>
      <c r="I93" s="168"/>
      <c r="J93" s="168"/>
      <c r="K93" s="168"/>
      <c r="L93" s="168"/>
      <c r="M93" s="168"/>
      <c r="N93" s="128">
        <f>N221</f>
        <v>0</v>
      </c>
      <c r="O93" s="168"/>
      <c r="P93" s="168"/>
      <c r="Q93" s="168"/>
      <c r="R93" s="169"/>
    </row>
    <row r="94" s="7" customFormat="1" ht="19.92" customHeight="1">
      <c r="B94" s="167"/>
      <c r="C94" s="168"/>
      <c r="D94" s="126" t="s">
        <v>134</v>
      </c>
      <c r="E94" s="168"/>
      <c r="F94" s="168"/>
      <c r="G94" s="168"/>
      <c r="H94" s="168"/>
      <c r="I94" s="168"/>
      <c r="J94" s="168"/>
      <c r="K94" s="168"/>
      <c r="L94" s="168"/>
      <c r="M94" s="168"/>
      <c r="N94" s="128">
        <f>N223</f>
        <v>0</v>
      </c>
      <c r="O94" s="168"/>
      <c r="P94" s="168"/>
      <c r="Q94" s="168"/>
      <c r="R94" s="169"/>
    </row>
    <row r="95" s="7" customFormat="1" ht="19.92" customHeight="1">
      <c r="B95" s="167"/>
      <c r="C95" s="168"/>
      <c r="D95" s="126" t="s">
        <v>135</v>
      </c>
      <c r="E95" s="168"/>
      <c r="F95" s="168"/>
      <c r="G95" s="168"/>
      <c r="H95" s="168"/>
      <c r="I95" s="168"/>
      <c r="J95" s="168"/>
      <c r="K95" s="168"/>
      <c r="L95" s="168"/>
      <c r="M95" s="168"/>
      <c r="N95" s="128">
        <f>N267</f>
        <v>0</v>
      </c>
      <c r="O95" s="168"/>
      <c r="P95" s="168"/>
      <c r="Q95" s="168"/>
      <c r="R95" s="169"/>
    </row>
    <row r="96" s="7" customFormat="1" ht="19.92" customHeight="1">
      <c r="B96" s="167"/>
      <c r="C96" s="168"/>
      <c r="D96" s="126" t="s">
        <v>136</v>
      </c>
      <c r="E96" s="168"/>
      <c r="F96" s="168"/>
      <c r="G96" s="168"/>
      <c r="H96" s="168"/>
      <c r="I96" s="168"/>
      <c r="J96" s="168"/>
      <c r="K96" s="168"/>
      <c r="L96" s="168"/>
      <c r="M96" s="168"/>
      <c r="N96" s="128">
        <f>N275</f>
        <v>0</v>
      </c>
      <c r="O96" s="168"/>
      <c r="P96" s="168"/>
      <c r="Q96" s="168"/>
      <c r="R96" s="169"/>
    </row>
    <row r="97" s="7" customFormat="1" ht="19.92" customHeight="1">
      <c r="B97" s="167"/>
      <c r="C97" s="168"/>
      <c r="D97" s="126" t="s">
        <v>137</v>
      </c>
      <c r="E97" s="168"/>
      <c r="F97" s="168"/>
      <c r="G97" s="168"/>
      <c r="H97" s="168"/>
      <c r="I97" s="168"/>
      <c r="J97" s="168"/>
      <c r="K97" s="168"/>
      <c r="L97" s="168"/>
      <c r="M97" s="168"/>
      <c r="N97" s="128">
        <f>N280</f>
        <v>0</v>
      </c>
      <c r="O97" s="168"/>
      <c r="P97" s="168"/>
      <c r="Q97" s="168"/>
      <c r="R97" s="169"/>
    </row>
    <row r="98" s="6" customFormat="1" ht="24.96" customHeight="1">
      <c r="B98" s="162"/>
      <c r="C98" s="163"/>
      <c r="D98" s="164" t="s">
        <v>138</v>
      </c>
      <c r="E98" s="163"/>
      <c r="F98" s="163"/>
      <c r="G98" s="163"/>
      <c r="H98" s="163"/>
      <c r="I98" s="163"/>
      <c r="J98" s="163"/>
      <c r="K98" s="163"/>
      <c r="L98" s="163"/>
      <c r="M98" s="163"/>
      <c r="N98" s="165">
        <f>N282</f>
        <v>0</v>
      </c>
      <c r="O98" s="163"/>
      <c r="P98" s="163"/>
      <c r="Q98" s="163"/>
      <c r="R98" s="166"/>
    </row>
    <row r="99" s="7" customFormat="1" ht="19.92" customHeight="1">
      <c r="B99" s="167"/>
      <c r="C99" s="168"/>
      <c r="D99" s="126" t="s">
        <v>139</v>
      </c>
      <c r="E99" s="168"/>
      <c r="F99" s="168"/>
      <c r="G99" s="168"/>
      <c r="H99" s="168"/>
      <c r="I99" s="168"/>
      <c r="J99" s="168"/>
      <c r="K99" s="168"/>
      <c r="L99" s="168"/>
      <c r="M99" s="168"/>
      <c r="N99" s="128">
        <f>N283</f>
        <v>0</v>
      </c>
      <c r="O99" s="168"/>
      <c r="P99" s="168"/>
      <c r="Q99" s="168"/>
      <c r="R99" s="169"/>
    </row>
    <row r="100" s="7" customFormat="1" ht="19.92" customHeight="1">
      <c r="B100" s="167"/>
      <c r="C100" s="168"/>
      <c r="D100" s="126" t="s">
        <v>140</v>
      </c>
      <c r="E100" s="168"/>
      <c r="F100" s="168"/>
      <c r="G100" s="168"/>
      <c r="H100" s="168"/>
      <c r="I100" s="168"/>
      <c r="J100" s="168"/>
      <c r="K100" s="168"/>
      <c r="L100" s="168"/>
      <c r="M100" s="168"/>
      <c r="N100" s="128">
        <f>N299</f>
        <v>0</v>
      </c>
      <c r="O100" s="168"/>
      <c r="P100" s="168"/>
      <c r="Q100" s="168"/>
      <c r="R100" s="169"/>
    </row>
    <row r="101" s="7" customFormat="1" ht="19.92" customHeight="1">
      <c r="B101" s="167"/>
      <c r="C101" s="168"/>
      <c r="D101" s="126" t="s">
        <v>141</v>
      </c>
      <c r="E101" s="168"/>
      <c r="F101" s="168"/>
      <c r="G101" s="168"/>
      <c r="H101" s="168"/>
      <c r="I101" s="168"/>
      <c r="J101" s="168"/>
      <c r="K101" s="168"/>
      <c r="L101" s="168"/>
      <c r="M101" s="168"/>
      <c r="N101" s="128">
        <f>N303</f>
        <v>0</v>
      </c>
      <c r="O101" s="168"/>
      <c r="P101" s="168"/>
      <c r="Q101" s="168"/>
      <c r="R101" s="169"/>
    </row>
    <row r="102" s="7" customFormat="1" ht="19.92" customHeight="1">
      <c r="B102" s="167"/>
      <c r="C102" s="168"/>
      <c r="D102" s="126" t="s">
        <v>142</v>
      </c>
      <c r="E102" s="168"/>
      <c r="F102" s="168"/>
      <c r="G102" s="168"/>
      <c r="H102" s="168"/>
      <c r="I102" s="168"/>
      <c r="J102" s="168"/>
      <c r="K102" s="168"/>
      <c r="L102" s="168"/>
      <c r="M102" s="168"/>
      <c r="N102" s="128">
        <f>N316</f>
        <v>0</v>
      </c>
      <c r="O102" s="168"/>
      <c r="P102" s="168"/>
      <c r="Q102" s="168"/>
      <c r="R102" s="169"/>
    </row>
    <row r="103" s="7" customFormat="1" ht="19.92" customHeight="1">
      <c r="B103" s="167"/>
      <c r="C103" s="168"/>
      <c r="D103" s="126" t="s">
        <v>143</v>
      </c>
      <c r="E103" s="168"/>
      <c r="F103" s="168"/>
      <c r="G103" s="168"/>
      <c r="H103" s="168"/>
      <c r="I103" s="168"/>
      <c r="J103" s="168"/>
      <c r="K103" s="168"/>
      <c r="L103" s="168"/>
      <c r="M103" s="168"/>
      <c r="N103" s="128">
        <f>N323</f>
        <v>0</v>
      </c>
      <c r="O103" s="168"/>
      <c r="P103" s="168"/>
      <c r="Q103" s="168"/>
      <c r="R103" s="169"/>
    </row>
    <row r="104" s="7" customFormat="1" ht="19.92" customHeight="1">
      <c r="B104" s="167"/>
      <c r="C104" s="168"/>
      <c r="D104" s="126" t="s">
        <v>144</v>
      </c>
      <c r="E104" s="168"/>
      <c r="F104" s="168"/>
      <c r="G104" s="168"/>
      <c r="H104" s="168"/>
      <c r="I104" s="168"/>
      <c r="J104" s="168"/>
      <c r="K104" s="168"/>
      <c r="L104" s="168"/>
      <c r="M104" s="168"/>
      <c r="N104" s="128">
        <f>N327</f>
        <v>0</v>
      </c>
      <c r="O104" s="168"/>
      <c r="P104" s="168"/>
      <c r="Q104" s="168"/>
      <c r="R104" s="169"/>
    </row>
    <row r="105" s="7" customFormat="1" ht="19.92" customHeight="1">
      <c r="B105" s="167"/>
      <c r="C105" s="168"/>
      <c r="D105" s="126" t="s">
        <v>145</v>
      </c>
      <c r="E105" s="168"/>
      <c r="F105" s="168"/>
      <c r="G105" s="168"/>
      <c r="H105" s="168"/>
      <c r="I105" s="168"/>
      <c r="J105" s="168"/>
      <c r="K105" s="168"/>
      <c r="L105" s="168"/>
      <c r="M105" s="168"/>
      <c r="N105" s="128">
        <f>N354</f>
        <v>0</v>
      </c>
      <c r="O105" s="168"/>
      <c r="P105" s="168"/>
      <c r="Q105" s="168"/>
      <c r="R105" s="169"/>
    </row>
    <row r="106" s="7" customFormat="1" ht="19.92" customHeight="1">
      <c r="B106" s="167"/>
      <c r="C106" s="168"/>
      <c r="D106" s="126" t="s">
        <v>146</v>
      </c>
      <c r="E106" s="168"/>
      <c r="F106" s="168"/>
      <c r="G106" s="168"/>
      <c r="H106" s="168"/>
      <c r="I106" s="168"/>
      <c r="J106" s="168"/>
      <c r="K106" s="168"/>
      <c r="L106" s="168"/>
      <c r="M106" s="168"/>
      <c r="N106" s="128">
        <f>N373</f>
        <v>0</v>
      </c>
      <c r="O106" s="168"/>
      <c r="P106" s="168"/>
      <c r="Q106" s="168"/>
      <c r="R106" s="169"/>
    </row>
    <row r="107" s="7" customFormat="1" ht="19.92" customHeight="1">
      <c r="B107" s="167"/>
      <c r="C107" s="168"/>
      <c r="D107" s="126" t="s">
        <v>147</v>
      </c>
      <c r="E107" s="168"/>
      <c r="F107" s="168"/>
      <c r="G107" s="168"/>
      <c r="H107" s="168"/>
      <c r="I107" s="168"/>
      <c r="J107" s="168"/>
      <c r="K107" s="168"/>
      <c r="L107" s="168"/>
      <c r="M107" s="168"/>
      <c r="N107" s="128">
        <f>N383</f>
        <v>0</v>
      </c>
      <c r="O107" s="168"/>
      <c r="P107" s="168"/>
      <c r="Q107" s="168"/>
      <c r="R107" s="169"/>
    </row>
    <row r="108" s="7" customFormat="1" ht="19.92" customHeight="1">
      <c r="B108" s="167"/>
      <c r="C108" s="168"/>
      <c r="D108" s="126" t="s">
        <v>148</v>
      </c>
      <c r="E108" s="168"/>
      <c r="F108" s="168"/>
      <c r="G108" s="168"/>
      <c r="H108" s="168"/>
      <c r="I108" s="168"/>
      <c r="J108" s="168"/>
      <c r="K108" s="168"/>
      <c r="L108" s="168"/>
      <c r="M108" s="168"/>
      <c r="N108" s="128">
        <f>N394</f>
        <v>0</v>
      </c>
      <c r="O108" s="168"/>
      <c r="P108" s="168"/>
      <c r="Q108" s="168"/>
      <c r="R108" s="169"/>
    </row>
    <row r="109" s="7" customFormat="1" ht="19.92" customHeight="1">
      <c r="B109" s="167"/>
      <c r="C109" s="168"/>
      <c r="D109" s="126" t="s">
        <v>149</v>
      </c>
      <c r="E109" s="168"/>
      <c r="F109" s="168"/>
      <c r="G109" s="168"/>
      <c r="H109" s="168"/>
      <c r="I109" s="168"/>
      <c r="J109" s="168"/>
      <c r="K109" s="168"/>
      <c r="L109" s="168"/>
      <c r="M109" s="168"/>
      <c r="N109" s="128">
        <f>N404</f>
        <v>0</v>
      </c>
      <c r="O109" s="168"/>
      <c r="P109" s="168"/>
      <c r="Q109" s="168"/>
      <c r="R109" s="169"/>
    </row>
    <row r="110" s="7" customFormat="1" ht="19.92" customHeight="1">
      <c r="B110" s="167"/>
      <c r="C110" s="168"/>
      <c r="D110" s="126" t="s">
        <v>150</v>
      </c>
      <c r="E110" s="168"/>
      <c r="F110" s="168"/>
      <c r="G110" s="168"/>
      <c r="H110" s="168"/>
      <c r="I110" s="168"/>
      <c r="J110" s="168"/>
      <c r="K110" s="168"/>
      <c r="L110" s="168"/>
      <c r="M110" s="168"/>
      <c r="N110" s="128">
        <f>N414</f>
        <v>0</v>
      </c>
      <c r="O110" s="168"/>
      <c r="P110" s="168"/>
      <c r="Q110" s="168"/>
      <c r="R110" s="169"/>
    </row>
    <row r="111" s="7" customFormat="1" ht="19.92" customHeight="1">
      <c r="B111" s="167"/>
      <c r="C111" s="168"/>
      <c r="D111" s="126" t="s">
        <v>151</v>
      </c>
      <c r="E111" s="168"/>
      <c r="F111" s="168"/>
      <c r="G111" s="168"/>
      <c r="H111" s="168"/>
      <c r="I111" s="168"/>
      <c r="J111" s="168"/>
      <c r="K111" s="168"/>
      <c r="L111" s="168"/>
      <c r="M111" s="168"/>
      <c r="N111" s="128">
        <f>N440</f>
        <v>0</v>
      </c>
      <c r="O111" s="168"/>
      <c r="P111" s="168"/>
      <c r="Q111" s="168"/>
      <c r="R111" s="169"/>
    </row>
    <row r="112" s="7" customFormat="1" ht="19.92" customHeight="1">
      <c r="B112" s="167"/>
      <c r="C112" s="168"/>
      <c r="D112" s="126" t="s">
        <v>152</v>
      </c>
      <c r="E112" s="168"/>
      <c r="F112" s="168"/>
      <c r="G112" s="168"/>
      <c r="H112" s="168"/>
      <c r="I112" s="168"/>
      <c r="J112" s="168"/>
      <c r="K112" s="168"/>
      <c r="L112" s="168"/>
      <c r="M112" s="168"/>
      <c r="N112" s="128">
        <f>N448</f>
        <v>0</v>
      </c>
      <c r="O112" s="168"/>
      <c r="P112" s="168"/>
      <c r="Q112" s="168"/>
      <c r="R112" s="169"/>
    </row>
    <row r="113" s="6" customFormat="1" ht="24.96" customHeight="1">
      <c r="B113" s="162"/>
      <c r="C113" s="163"/>
      <c r="D113" s="164" t="s">
        <v>153</v>
      </c>
      <c r="E113" s="163"/>
      <c r="F113" s="163"/>
      <c r="G113" s="163"/>
      <c r="H113" s="163"/>
      <c r="I113" s="163"/>
      <c r="J113" s="163"/>
      <c r="K113" s="163"/>
      <c r="L113" s="163"/>
      <c r="M113" s="163"/>
      <c r="N113" s="165">
        <f>N452</f>
        <v>0</v>
      </c>
      <c r="O113" s="163"/>
      <c r="P113" s="163"/>
      <c r="Q113" s="163"/>
      <c r="R113" s="166"/>
    </row>
    <row r="114" s="7" customFormat="1" ht="19.92" customHeight="1">
      <c r="B114" s="167"/>
      <c r="C114" s="168"/>
      <c r="D114" s="126" t="s">
        <v>154</v>
      </c>
      <c r="E114" s="168"/>
      <c r="F114" s="168"/>
      <c r="G114" s="168"/>
      <c r="H114" s="168"/>
      <c r="I114" s="168"/>
      <c r="J114" s="168"/>
      <c r="K114" s="168"/>
      <c r="L114" s="168"/>
      <c r="M114" s="168"/>
      <c r="N114" s="128">
        <f>N453</f>
        <v>0</v>
      </c>
      <c r="O114" s="168"/>
      <c r="P114" s="168"/>
      <c r="Q114" s="168"/>
      <c r="R114" s="169"/>
    </row>
    <row r="115" s="7" customFormat="1" ht="19.92" customHeight="1">
      <c r="B115" s="167"/>
      <c r="C115" s="168"/>
      <c r="D115" s="126" t="s">
        <v>155</v>
      </c>
      <c r="E115" s="168"/>
      <c r="F115" s="168"/>
      <c r="G115" s="168"/>
      <c r="H115" s="168"/>
      <c r="I115" s="168"/>
      <c r="J115" s="168"/>
      <c r="K115" s="168"/>
      <c r="L115" s="168"/>
      <c r="M115" s="168"/>
      <c r="N115" s="128">
        <f>N455</f>
        <v>0</v>
      </c>
      <c r="O115" s="168"/>
      <c r="P115" s="168"/>
      <c r="Q115" s="168"/>
      <c r="R115" s="169"/>
    </row>
    <row r="116" s="6" customFormat="1" ht="24.96" customHeight="1">
      <c r="B116" s="162"/>
      <c r="C116" s="163"/>
      <c r="D116" s="164" t="s">
        <v>156</v>
      </c>
      <c r="E116" s="163"/>
      <c r="F116" s="163"/>
      <c r="G116" s="163"/>
      <c r="H116" s="163"/>
      <c r="I116" s="163"/>
      <c r="J116" s="163"/>
      <c r="K116" s="163"/>
      <c r="L116" s="163"/>
      <c r="M116" s="163"/>
      <c r="N116" s="165">
        <f>N457</f>
        <v>0</v>
      </c>
      <c r="O116" s="163"/>
      <c r="P116" s="163"/>
      <c r="Q116" s="163"/>
      <c r="R116" s="166"/>
    </row>
    <row r="117" s="7" customFormat="1" ht="19.92" customHeight="1">
      <c r="B117" s="167"/>
      <c r="C117" s="168"/>
      <c r="D117" s="126" t="s">
        <v>157</v>
      </c>
      <c r="E117" s="168"/>
      <c r="F117" s="168"/>
      <c r="G117" s="168"/>
      <c r="H117" s="168"/>
      <c r="I117" s="168"/>
      <c r="J117" s="168"/>
      <c r="K117" s="168"/>
      <c r="L117" s="168"/>
      <c r="M117" s="168"/>
      <c r="N117" s="128">
        <f>N458</f>
        <v>0</v>
      </c>
      <c r="O117" s="168"/>
      <c r="P117" s="168"/>
      <c r="Q117" s="168"/>
      <c r="R117" s="169"/>
    </row>
    <row r="118" s="7" customFormat="1" ht="19.92" customHeight="1">
      <c r="B118" s="167"/>
      <c r="C118" s="168"/>
      <c r="D118" s="126" t="s">
        <v>158</v>
      </c>
      <c r="E118" s="168"/>
      <c r="F118" s="168"/>
      <c r="G118" s="168"/>
      <c r="H118" s="168"/>
      <c r="I118" s="168"/>
      <c r="J118" s="168"/>
      <c r="K118" s="168"/>
      <c r="L118" s="168"/>
      <c r="M118" s="168"/>
      <c r="N118" s="128">
        <f>N460</f>
        <v>0</v>
      </c>
      <c r="O118" s="168"/>
      <c r="P118" s="168"/>
      <c r="Q118" s="168"/>
      <c r="R118" s="169"/>
    </row>
    <row r="119" s="7" customFormat="1" ht="19.92" customHeight="1">
      <c r="B119" s="167"/>
      <c r="C119" s="168"/>
      <c r="D119" s="126" t="s">
        <v>159</v>
      </c>
      <c r="E119" s="168"/>
      <c r="F119" s="168"/>
      <c r="G119" s="168"/>
      <c r="H119" s="168"/>
      <c r="I119" s="168"/>
      <c r="J119" s="168"/>
      <c r="K119" s="168"/>
      <c r="L119" s="168"/>
      <c r="M119" s="168"/>
      <c r="N119" s="128">
        <f>N462</f>
        <v>0</v>
      </c>
      <c r="O119" s="168"/>
      <c r="P119" s="168"/>
      <c r="Q119" s="168"/>
      <c r="R119" s="169"/>
    </row>
    <row r="120" s="6" customFormat="1" ht="21.84" customHeight="1">
      <c r="B120" s="162"/>
      <c r="C120" s="163"/>
      <c r="D120" s="164" t="s">
        <v>160</v>
      </c>
      <c r="E120" s="163"/>
      <c r="F120" s="163"/>
      <c r="G120" s="163"/>
      <c r="H120" s="163"/>
      <c r="I120" s="163"/>
      <c r="J120" s="163"/>
      <c r="K120" s="163"/>
      <c r="L120" s="163"/>
      <c r="M120" s="163"/>
      <c r="N120" s="170">
        <f>N464</f>
        <v>0</v>
      </c>
      <c r="O120" s="163"/>
      <c r="P120" s="163"/>
      <c r="Q120" s="163"/>
      <c r="R120" s="166"/>
    </row>
    <row r="121" s="1" customFormat="1" ht="21.84" customHeight="1"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9"/>
    </row>
    <row r="122" s="1" customFormat="1" ht="29.28" customHeight="1">
      <c r="B122" s="47"/>
      <c r="C122" s="160" t="s">
        <v>161</v>
      </c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161">
        <f>ROUND(N123+N124+N125+N126+N127+N128,0)</f>
        <v>0</v>
      </c>
      <c r="O122" s="171"/>
      <c r="P122" s="171"/>
      <c r="Q122" s="171"/>
      <c r="R122" s="49"/>
      <c r="T122" s="172"/>
      <c r="U122" s="173" t="s">
        <v>43</v>
      </c>
    </row>
    <row r="123" s="1" customFormat="1" ht="18" customHeight="1">
      <c r="B123" s="174"/>
      <c r="C123" s="175"/>
      <c r="D123" s="133" t="s">
        <v>162</v>
      </c>
      <c r="E123" s="176"/>
      <c r="F123" s="176"/>
      <c r="G123" s="176"/>
      <c r="H123" s="176"/>
      <c r="I123" s="175"/>
      <c r="J123" s="175"/>
      <c r="K123" s="175"/>
      <c r="L123" s="175"/>
      <c r="M123" s="175"/>
      <c r="N123" s="127">
        <f>ROUND(N87*T123,0)</f>
        <v>0</v>
      </c>
      <c r="O123" s="177"/>
      <c r="P123" s="177"/>
      <c r="Q123" s="177"/>
      <c r="R123" s="178"/>
      <c r="S123" s="179"/>
      <c r="T123" s="180"/>
      <c r="U123" s="181" t="s">
        <v>44</v>
      </c>
      <c r="V123" s="179"/>
      <c r="W123" s="179"/>
      <c r="X123" s="179"/>
      <c r="Y123" s="179"/>
      <c r="Z123" s="179"/>
      <c r="AA123" s="179"/>
      <c r="AB123" s="179"/>
      <c r="AC123" s="179"/>
      <c r="AD123" s="179"/>
      <c r="AE123" s="179"/>
      <c r="AF123" s="179"/>
      <c r="AG123" s="179"/>
      <c r="AH123" s="179"/>
      <c r="AI123" s="179"/>
      <c r="AJ123" s="179"/>
      <c r="AK123" s="179"/>
      <c r="AL123" s="179"/>
      <c r="AM123" s="179"/>
      <c r="AN123" s="179"/>
      <c r="AO123" s="179"/>
      <c r="AP123" s="179"/>
      <c r="AQ123" s="179"/>
      <c r="AR123" s="179"/>
      <c r="AS123" s="179"/>
      <c r="AT123" s="179"/>
      <c r="AU123" s="179"/>
      <c r="AV123" s="179"/>
      <c r="AW123" s="179"/>
      <c r="AX123" s="179"/>
      <c r="AY123" s="182" t="s">
        <v>163</v>
      </c>
      <c r="AZ123" s="179"/>
      <c r="BA123" s="179"/>
      <c r="BB123" s="179"/>
      <c r="BC123" s="179"/>
      <c r="BD123" s="179"/>
      <c r="BE123" s="183">
        <f>IF(U123="základní",N123,0)</f>
        <v>0</v>
      </c>
      <c r="BF123" s="183">
        <f>IF(U123="snížená",N123,0)</f>
        <v>0</v>
      </c>
      <c r="BG123" s="183">
        <f>IF(U123="zákl. přenesená",N123,0)</f>
        <v>0</v>
      </c>
      <c r="BH123" s="183">
        <f>IF(U123="sníž. přenesená",N123,0)</f>
        <v>0</v>
      </c>
      <c r="BI123" s="183">
        <f>IF(U123="nulová",N123,0)</f>
        <v>0</v>
      </c>
      <c r="BJ123" s="182" t="s">
        <v>36</v>
      </c>
      <c r="BK123" s="179"/>
      <c r="BL123" s="179"/>
      <c r="BM123" s="179"/>
    </row>
    <row r="124" s="1" customFormat="1" ht="18" customHeight="1">
      <c r="B124" s="174"/>
      <c r="C124" s="175"/>
      <c r="D124" s="133" t="s">
        <v>164</v>
      </c>
      <c r="E124" s="176"/>
      <c r="F124" s="176"/>
      <c r="G124" s="176"/>
      <c r="H124" s="176"/>
      <c r="I124" s="175"/>
      <c r="J124" s="175"/>
      <c r="K124" s="175"/>
      <c r="L124" s="175"/>
      <c r="M124" s="175"/>
      <c r="N124" s="127">
        <f>ROUND(N87*T124,0)</f>
        <v>0</v>
      </c>
      <c r="O124" s="177"/>
      <c r="P124" s="177"/>
      <c r="Q124" s="177"/>
      <c r="R124" s="178"/>
      <c r="S124" s="179"/>
      <c r="T124" s="180"/>
      <c r="U124" s="181" t="s">
        <v>44</v>
      </c>
      <c r="V124" s="179"/>
      <c r="W124" s="179"/>
      <c r="X124" s="179"/>
      <c r="Y124" s="179"/>
      <c r="Z124" s="179"/>
      <c r="AA124" s="179"/>
      <c r="AB124" s="179"/>
      <c r="AC124" s="179"/>
      <c r="AD124" s="179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179"/>
      <c r="AQ124" s="179"/>
      <c r="AR124" s="179"/>
      <c r="AS124" s="179"/>
      <c r="AT124" s="179"/>
      <c r="AU124" s="179"/>
      <c r="AV124" s="179"/>
      <c r="AW124" s="179"/>
      <c r="AX124" s="179"/>
      <c r="AY124" s="182" t="s">
        <v>163</v>
      </c>
      <c r="AZ124" s="179"/>
      <c r="BA124" s="179"/>
      <c r="BB124" s="179"/>
      <c r="BC124" s="179"/>
      <c r="BD124" s="179"/>
      <c r="BE124" s="183">
        <f>IF(U124="základní",N124,0)</f>
        <v>0</v>
      </c>
      <c r="BF124" s="183">
        <f>IF(U124="snížená",N124,0)</f>
        <v>0</v>
      </c>
      <c r="BG124" s="183">
        <f>IF(U124="zákl. přenesená",N124,0)</f>
        <v>0</v>
      </c>
      <c r="BH124" s="183">
        <f>IF(U124="sníž. přenesená",N124,0)</f>
        <v>0</v>
      </c>
      <c r="BI124" s="183">
        <f>IF(U124="nulová",N124,0)</f>
        <v>0</v>
      </c>
      <c r="BJ124" s="182" t="s">
        <v>36</v>
      </c>
      <c r="BK124" s="179"/>
      <c r="BL124" s="179"/>
      <c r="BM124" s="179"/>
    </row>
    <row r="125" s="1" customFormat="1" ht="18" customHeight="1">
      <c r="B125" s="174"/>
      <c r="C125" s="175"/>
      <c r="D125" s="133" t="s">
        <v>165</v>
      </c>
      <c r="E125" s="176"/>
      <c r="F125" s="176"/>
      <c r="G125" s="176"/>
      <c r="H125" s="176"/>
      <c r="I125" s="175"/>
      <c r="J125" s="175"/>
      <c r="K125" s="175"/>
      <c r="L125" s="175"/>
      <c r="M125" s="175"/>
      <c r="N125" s="127">
        <f>ROUND(N87*T125,0)</f>
        <v>0</v>
      </c>
      <c r="O125" s="177"/>
      <c r="P125" s="177"/>
      <c r="Q125" s="177"/>
      <c r="R125" s="178"/>
      <c r="S125" s="179"/>
      <c r="T125" s="180"/>
      <c r="U125" s="181" t="s">
        <v>44</v>
      </c>
      <c r="V125" s="179"/>
      <c r="W125" s="179"/>
      <c r="X125" s="179"/>
      <c r="Y125" s="179"/>
      <c r="Z125" s="179"/>
      <c r="AA125" s="179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  <c r="AM125" s="179"/>
      <c r="AN125" s="179"/>
      <c r="AO125" s="179"/>
      <c r="AP125" s="179"/>
      <c r="AQ125" s="179"/>
      <c r="AR125" s="179"/>
      <c r="AS125" s="179"/>
      <c r="AT125" s="179"/>
      <c r="AU125" s="179"/>
      <c r="AV125" s="179"/>
      <c r="AW125" s="179"/>
      <c r="AX125" s="179"/>
      <c r="AY125" s="182" t="s">
        <v>163</v>
      </c>
      <c r="AZ125" s="179"/>
      <c r="BA125" s="179"/>
      <c r="BB125" s="179"/>
      <c r="BC125" s="179"/>
      <c r="BD125" s="179"/>
      <c r="BE125" s="183">
        <f>IF(U125="základní",N125,0)</f>
        <v>0</v>
      </c>
      <c r="BF125" s="183">
        <f>IF(U125="snížená",N125,0)</f>
        <v>0</v>
      </c>
      <c r="BG125" s="183">
        <f>IF(U125="zákl. přenesená",N125,0)</f>
        <v>0</v>
      </c>
      <c r="BH125" s="183">
        <f>IF(U125="sníž. přenesená",N125,0)</f>
        <v>0</v>
      </c>
      <c r="BI125" s="183">
        <f>IF(U125="nulová",N125,0)</f>
        <v>0</v>
      </c>
      <c r="BJ125" s="182" t="s">
        <v>36</v>
      </c>
      <c r="BK125" s="179"/>
      <c r="BL125" s="179"/>
      <c r="BM125" s="179"/>
    </row>
    <row r="126" s="1" customFormat="1" ht="18" customHeight="1">
      <c r="B126" s="174"/>
      <c r="C126" s="175"/>
      <c r="D126" s="133" t="s">
        <v>166</v>
      </c>
      <c r="E126" s="176"/>
      <c r="F126" s="176"/>
      <c r="G126" s="176"/>
      <c r="H126" s="176"/>
      <c r="I126" s="175"/>
      <c r="J126" s="175"/>
      <c r="K126" s="175"/>
      <c r="L126" s="175"/>
      <c r="M126" s="175"/>
      <c r="N126" s="127">
        <f>ROUND(N87*T126,0)</f>
        <v>0</v>
      </c>
      <c r="O126" s="177"/>
      <c r="P126" s="177"/>
      <c r="Q126" s="177"/>
      <c r="R126" s="178"/>
      <c r="S126" s="179"/>
      <c r="T126" s="180"/>
      <c r="U126" s="181" t="s">
        <v>44</v>
      </c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  <c r="AM126" s="179"/>
      <c r="AN126" s="179"/>
      <c r="AO126" s="179"/>
      <c r="AP126" s="179"/>
      <c r="AQ126" s="179"/>
      <c r="AR126" s="179"/>
      <c r="AS126" s="179"/>
      <c r="AT126" s="179"/>
      <c r="AU126" s="179"/>
      <c r="AV126" s="179"/>
      <c r="AW126" s="179"/>
      <c r="AX126" s="179"/>
      <c r="AY126" s="182" t="s">
        <v>163</v>
      </c>
      <c r="AZ126" s="179"/>
      <c r="BA126" s="179"/>
      <c r="BB126" s="179"/>
      <c r="BC126" s="179"/>
      <c r="BD126" s="179"/>
      <c r="BE126" s="183">
        <f>IF(U126="základní",N126,0)</f>
        <v>0</v>
      </c>
      <c r="BF126" s="183">
        <f>IF(U126="snížená",N126,0)</f>
        <v>0</v>
      </c>
      <c r="BG126" s="183">
        <f>IF(U126="zákl. přenesená",N126,0)</f>
        <v>0</v>
      </c>
      <c r="BH126" s="183">
        <f>IF(U126="sníž. přenesená",N126,0)</f>
        <v>0</v>
      </c>
      <c r="BI126" s="183">
        <f>IF(U126="nulová",N126,0)</f>
        <v>0</v>
      </c>
      <c r="BJ126" s="182" t="s">
        <v>36</v>
      </c>
      <c r="BK126" s="179"/>
      <c r="BL126" s="179"/>
      <c r="BM126" s="179"/>
    </row>
    <row r="127" s="1" customFormat="1" ht="18" customHeight="1">
      <c r="B127" s="174"/>
      <c r="C127" s="175"/>
      <c r="D127" s="133" t="s">
        <v>167</v>
      </c>
      <c r="E127" s="176"/>
      <c r="F127" s="176"/>
      <c r="G127" s="176"/>
      <c r="H127" s="176"/>
      <c r="I127" s="175"/>
      <c r="J127" s="175"/>
      <c r="K127" s="175"/>
      <c r="L127" s="175"/>
      <c r="M127" s="175"/>
      <c r="N127" s="127">
        <f>ROUND(N87*T127,0)</f>
        <v>0</v>
      </c>
      <c r="O127" s="177"/>
      <c r="P127" s="177"/>
      <c r="Q127" s="177"/>
      <c r="R127" s="178"/>
      <c r="S127" s="179"/>
      <c r="T127" s="180"/>
      <c r="U127" s="181" t="s">
        <v>44</v>
      </c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  <c r="AM127" s="179"/>
      <c r="AN127" s="179"/>
      <c r="AO127" s="179"/>
      <c r="AP127" s="179"/>
      <c r="AQ127" s="179"/>
      <c r="AR127" s="179"/>
      <c r="AS127" s="179"/>
      <c r="AT127" s="179"/>
      <c r="AU127" s="179"/>
      <c r="AV127" s="179"/>
      <c r="AW127" s="179"/>
      <c r="AX127" s="179"/>
      <c r="AY127" s="182" t="s">
        <v>163</v>
      </c>
      <c r="AZ127" s="179"/>
      <c r="BA127" s="179"/>
      <c r="BB127" s="179"/>
      <c r="BC127" s="179"/>
      <c r="BD127" s="179"/>
      <c r="BE127" s="183">
        <f>IF(U127="základní",N127,0)</f>
        <v>0</v>
      </c>
      <c r="BF127" s="183">
        <f>IF(U127="snížená",N127,0)</f>
        <v>0</v>
      </c>
      <c r="BG127" s="183">
        <f>IF(U127="zákl. přenesená",N127,0)</f>
        <v>0</v>
      </c>
      <c r="BH127" s="183">
        <f>IF(U127="sníž. přenesená",N127,0)</f>
        <v>0</v>
      </c>
      <c r="BI127" s="183">
        <f>IF(U127="nulová",N127,0)</f>
        <v>0</v>
      </c>
      <c r="BJ127" s="182" t="s">
        <v>36</v>
      </c>
      <c r="BK127" s="179"/>
      <c r="BL127" s="179"/>
      <c r="BM127" s="179"/>
    </row>
    <row r="128" s="1" customFormat="1" ht="18" customHeight="1">
      <c r="B128" s="174"/>
      <c r="C128" s="175"/>
      <c r="D128" s="176" t="s">
        <v>168</v>
      </c>
      <c r="E128" s="175"/>
      <c r="F128" s="175"/>
      <c r="G128" s="175"/>
      <c r="H128" s="175"/>
      <c r="I128" s="175"/>
      <c r="J128" s="175"/>
      <c r="K128" s="175"/>
      <c r="L128" s="175"/>
      <c r="M128" s="175"/>
      <c r="N128" s="127">
        <f>ROUND(N87*T128,0)</f>
        <v>0</v>
      </c>
      <c r="O128" s="177"/>
      <c r="P128" s="177"/>
      <c r="Q128" s="177"/>
      <c r="R128" s="178"/>
      <c r="S128" s="179"/>
      <c r="T128" s="184"/>
      <c r="U128" s="185" t="s">
        <v>44</v>
      </c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82" t="s">
        <v>169</v>
      </c>
      <c r="AZ128" s="179"/>
      <c r="BA128" s="179"/>
      <c r="BB128" s="179"/>
      <c r="BC128" s="179"/>
      <c r="BD128" s="179"/>
      <c r="BE128" s="183">
        <f>IF(U128="základní",N128,0)</f>
        <v>0</v>
      </c>
      <c r="BF128" s="183">
        <f>IF(U128="snížená",N128,0)</f>
        <v>0</v>
      </c>
      <c r="BG128" s="183">
        <f>IF(U128="zákl. přenesená",N128,0)</f>
        <v>0</v>
      </c>
      <c r="BH128" s="183">
        <f>IF(U128="sníž. přenesená",N128,0)</f>
        <v>0</v>
      </c>
      <c r="BI128" s="183">
        <f>IF(U128="nulová",N128,0)</f>
        <v>0</v>
      </c>
      <c r="BJ128" s="182" t="s">
        <v>36</v>
      </c>
      <c r="BK128" s="179"/>
      <c r="BL128" s="179"/>
      <c r="BM128" s="179"/>
    </row>
    <row r="129" s="1" customFormat="1"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9"/>
    </row>
    <row r="130" s="1" customFormat="1" ht="29.28" customHeight="1">
      <c r="B130" s="47"/>
      <c r="C130" s="140" t="s">
        <v>93</v>
      </c>
      <c r="D130" s="141"/>
      <c r="E130" s="141"/>
      <c r="F130" s="141"/>
      <c r="G130" s="141"/>
      <c r="H130" s="141"/>
      <c r="I130" s="141"/>
      <c r="J130" s="141"/>
      <c r="K130" s="141"/>
      <c r="L130" s="142">
        <f>ROUND(SUM(N87+N122),0)</f>
        <v>0</v>
      </c>
      <c r="M130" s="142"/>
      <c r="N130" s="142"/>
      <c r="O130" s="142"/>
      <c r="P130" s="142"/>
      <c r="Q130" s="142"/>
      <c r="R130" s="49"/>
    </row>
    <row r="131" s="1" customFormat="1" ht="6.96" customHeight="1">
      <c r="B131" s="76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8"/>
    </row>
    <row r="135" s="1" customFormat="1" ht="6.96" customHeight="1">
      <c r="B135" s="79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1"/>
    </row>
    <row r="136" s="1" customFormat="1" ht="36.96" customHeight="1">
      <c r="B136" s="47"/>
      <c r="C136" s="28" t="s">
        <v>170</v>
      </c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9"/>
    </row>
    <row r="137" s="1" customFormat="1" ht="6.96" customHeight="1">
      <c r="B137" s="47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9"/>
    </row>
    <row r="138" s="1" customFormat="1" ht="36.96" customHeight="1">
      <c r="B138" s="47"/>
      <c r="C138" s="86" t="s">
        <v>19</v>
      </c>
      <c r="D138" s="48"/>
      <c r="E138" s="48"/>
      <c r="F138" s="88" t="str">
        <f>F6</f>
        <v>Přístavba šaten a zázemí pro venkovní hřiště ZŠ Poličná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9"/>
    </row>
    <row r="139" s="1" customFormat="1" ht="6.96" customHeight="1">
      <c r="B139" s="47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9"/>
    </row>
    <row r="140" s="1" customFormat="1" ht="18" customHeight="1">
      <c r="B140" s="47"/>
      <c r="C140" s="39" t="s">
        <v>23</v>
      </c>
      <c r="D140" s="48"/>
      <c r="E140" s="48"/>
      <c r="F140" s="34" t="str">
        <f>F8</f>
        <v>parv.č.103/68, kú.Poličná</v>
      </c>
      <c r="G140" s="48"/>
      <c r="H140" s="48"/>
      <c r="I140" s="48"/>
      <c r="J140" s="48"/>
      <c r="K140" s="39" t="s">
        <v>25</v>
      </c>
      <c r="L140" s="48"/>
      <c r="M140" s="91" t="str">
        <f>IF(O8="","",O8)</f>
        <v>15. 5. 2018</v>
      </c>
      <c r="N140" s="91"/>
      <c r="O140" s="91"/>
      <c r="P140" s="91"/>
      <c r="Q140" s="48"/>
      <c r="R140" s="49"/>
    </row>
    <row r="141" s="1" customFormat="1" ht="6.96" customHeight="1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9"/>
    </row>
    <row r="142" s="1" customFormat="1">
      <c r="B142" s="47"/>
      <c r="C142" s="39" t="s">
        <v>27</v>
      </c>
      <c r="D142" s="48"/>
      <c r="E142" s="48"/>
      <c r="F142" s="34" t="str">
        <f>E11</f>
        <v>Obec Poličná</v>
      </c>
      <c r="G142" s="48"/>
      <c r="H142" s="48"/>
      <c r="I142" s="48"/>
      <c r="J142" s="48"/>
      <c r="K142" s="39" t="s">
        <v>33</v>
      </c>
      <c r="L142" s="48"/>
      <c r="M142" s="34" t="str">
        <f>E17</f>
        <v>Ing. Petr Šebesta</v>
      </c>
      <c r="N142" s="34"/>
      <c r="O142" s="34"/>
      <c r="P142" s="34"/>
      <c r="Q142" s="34"/>
      <c r="R142" s="49"/>
    </row>
    <row r="143" s="1" customFormat="1" ht="14.4" customHeight="1">
      <c r="B143" s="47"/>
      <c r="C143" s="39" t="s">
        <v>31</v>
      </c>
      <c r="D143" s="48"/>
      <c r="E143" s="48"/>
      <c r="F143" s="34" t="str">
        <f>IF(E14="","",E14)</f>
        <v>Vyplň údaj</v>
      </c>
      <c r="G143" s="48"/>
      <c r="H143" s="48"/>
      <c r="I143" s="48"/>
      <c r="J143" s="48"/>
      <c r="K143" s="39" t="s">
        <v>37</v>
      </c>
      <c r="L143" s="48"/>
      <c r="M143" s="34" t="str">
        <f>E20</f>
        <v xml:space="preserve"> </v>
      </c>
      <c r="N143" s="34"/>
      <c r="O143" s="34"/>
      <c r="P143" s="34"/>
      <c r="Q143" s="34"/>
      <c r="R143" s="49"/>
    </row>
    <row r="144" s="1" customFormat="1" ht="10.32" customHeight="1">
      <c r="B144" s="47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9"/>
    </row>
    <row r="145" s="8" customFormat="1" ht="29.28" customHeight="1">
      <c r="B145" s="186"/>
      <c r="C145" s="187" t="s">
        <v>171</v>
      </c>
      <c r="D145" s="188" t="s">
        <v>172</v>
      </c>
      <c r="E145" s="188" t="s">
        <v>61</v>
      </c>
      <c r="F145" s="188" t="s">
        <v>173</v>
      </c>
      <c r="G145" s="188"/>
      <c r="H145" s="188"/>
      <c r="I145" s="188"/>
      <c r="J145" s="188" t="s">
        <v>118</v>
      </c>
      <c r="K145" s="188" t="s">
        <v>174</v>
      </c>
      <c r="L145" s="188" t="s">
        <v>175</v>
      </c>
      <c r="M145" s="188"/>
      <c r="N145" s="188" t="s">
        <v>125</v>
      </c>
      <c r="O145" s="188"/>
      <c r="P145" s="188"/>
      <c r="Q145" s="189"/>
      <c r="R145" s="190"/>
      <c r="T145" s="101" t="s">
        <v>176</v>
      </c>
      <c r="U145" s="102" t="s">
        <v>43</v>
      </c>
      <c r="V145" s="102" t="s">
        <v>177</v>
      </c>
      <c r="W145" s="102" t="s">
        <v>178</v>
      </c>
      <c r="X145" s="102" t="s">
        <v>179</v>
      </c>
      <c r="Y145" s="102" t="s">
        <v>180</v>
      </c>
      <c r="Z145" s="102" t="s">
        <v>181</v>
      </c>
      <c r="AA145" s="103" t="s">
        <v>182</v>
      </c>
    </row>
    <row r="146" s="1" customFormat="1" ht="29.28" customHeight="1">
      <c r="B146" s="47"/>
      <c r="C146" s="105" t="s">
        <v>113</v>
      </c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191">
        <f>BK146</f>
        <v>0</v>
      </c>
      <c r="O146" s="192"/>
      <c r="P146" s="192"/>
      <c r="Q146" s="192"/>
      <c r="R146" s="49"/>
      <c r="T146" s="104"/>
      <c r="U146" s="68"/>
      <c r="V146" s="68"/>
      <c r="W146" s="193">
        <f>W147+W282+W452+W457+W464</f>
        <v>0</v>
      </c>
      <c r="X146" s="68"/>
      <c r="Y146" s="193">
        <f>Y147+Y282+Y452+Y457+Y464</f>
        <v>167.93275688940798</v>
      </c>
      <c r="Z146" s="68"/>
      <c r="AA146" s="194">
        <f>AA147+AA282+AA452+AA457+AA464</f>
        <v>36.814</v>
      </c>
      <c r="AT146" s="23" t="s">
        <v>78</v>
      </c>
      <c r="AU146" s="23" t="s">
        <v>127</v>
      </c>
      <c r="BK146" s="195">
        <f>BK147+BK282+BK452+BK457+BK464</f>
        <v>0</v>
      </c>
    </row>
    <row r="147" s="9" customFormat="1" ht="37.44" customHeight="1">
      <c r="B147" s="196"/>
      <c r="C147" s="197"/>
      <c r="D147" s="198" t="s">
        <v>128</v>
      </c>
      <c r="E147" s="198"/>
      <c r="F147" s="198"/>
      <c r="G147" s="198"/>
      <c r="H147" s="198"/>
      <c r="I147" s="198"/>
      <c r="J147" s="198"/>
      <c r="K147" s="198"/>
      <c r="L147" s="198"/>
      <c r="M147" s="198"/>
      <c r="N147" s="170">
        <f>BK147</f>
        <v>0</v>
      </c>
      <c r="O147" s="165"/>
      <c r="P147" s="165"/>
      <c r="Q147" s="165"/>
      <c r="R147" s="199"/>
      <c r="T147" s="200"/>
      <c r="U147" s="197"/>
      <c r="V147" s="197"/>
      <c r="W147" s="201">
        <f>W148+W177+W193+W216+W221+W223+W267+W275+W280</f>
        <v>0</v>
      </c>
      <c r="X147" s="197"/>
      <c r="Y147" s="201">
        <f>Y148+Y177+Y193+Y216+Y221+Y223+Y267+Y275+Y280</f>
        <v>150.94272540510798</v>
      </c>
      <c r="Z147" s="197"/>
      <c r="AA147" s="202">
        <f>AA148+AA177+AA193+AA216+AA221+AA223+AA267+AA275+AA280</f>
        <v>36.814</v>
      </c>
      <c r="AR147" s="203" t="s">
        <v>36</v>
      </c>
      <c r="AT147" s="204" t="s">
        <v>78</v>
      </c>
      <c r="AU147" s="204" t="s">
        <v>79</v>
      </c>
      <c r="AY147" s="203" t="s">
        <v>183</v>
      </c>
      <c r="BK147" s="205">
        <f>BK148+BK177+BK193+BK216+BK221+BK223+BK267+BK275+BK280</f>
        <v>0</v>
      </c>
    </row>
    <row r="148" s="9" customFormat="1" ht="19.92" customHeight="1">
      <c r="B148" s="196"/>
      <c r="C148" s="197"/>
      <c r="D148" s="206" t="s">
        <v>129</v>
      </c>
      <c r="E148" s="206"/>
      <c r="F148" s="206"/>
      <c r="G148" s="206"/>
      <c r="H148" s="206"/>
      <c r="I148" s="206"/>
      <c r="J148" s="206"/>
      <c r="K148" s="206"/>
      <c r="L148" s="206"/>
      <c r="M148" s="206"/>
      <c r="N148" s="207">
        <f>BK148</f>
        <v>0</v>
      </c>
      <c r="O148" s="208"/>
      <c r="P148" s="208"/>
      <c r="Q148" s="208"/>
      <c r="R148" s="199"/>
      <c r="T148" s="200"/>
      <c r="U148" s="197"/>
      <c r="V148" s="197"/>
      <c r="W148" s="201">
        <f>SUM(W149:W176)</f>
        <v>0</v>
      </c>
      <c r="X148" s="197"/>
      <c r="Y148" s="201">
        <f>SUM(Y149:Y176)</f>
        <v>0</v>
      </c>
      <c r="Z148" s="197"/>
      <c r="AA148" s="202">
        <f>SUM(AA149:AA176)</f>
        <v>36.814</v>
      </c>
      <c r="AR148" s="203" t="s">
        <v>36</v>
      </c>
      <c r="AT148" s="204" t="s">
        <v>78</v>
      </c>
      <c r="AU148" s="204" t="s">
        <v>36</v>
      </c>
      <c r="AY148" s="203" t="s">
        <v>183</v>
      </c>
      <c r="BK148" s="205">
        <f>SUM(BK149:BK176)</f>
        <v>0</v>
      </c>
    </row>
    <row r="149" s="1" customFormat="1" ht="25.5" customHeight="1">
      <c r="B149" s="174"/>
      <c r="C149" s="209" t="s">
        <v>36</v>
      </c>
      <c r="D149" s="209" t="s">
        <v>184</v>
      </c>
      <c r="E149" s="210" t="s">
        <v>185</v>
      </c>
      <c r="F149" s="211" t="s">
        <v>186</v>
      </c>
      <c r="G149" s="211"/>
      <c r="H149" s="211"/>
      <c r="I149" s="211"/>
      <c r="J149" s="212" t="s">
        <v>187</v>
      </c>
      <c r="K149" s="213">
        <v>9</v>
      </c>
      <c r="L149" s="214">
        <v>0</v>
      </c>
      <c r="M149" s="214"/>
      <c r="N149" s="215">
        <f>ROUND(L149*K149,2)</f>
        <v>0</v>
      </c>
      <c r="O149" s="215"/>
      <c r="P149" s="215"/>
      <c r="Q149" s="215"/>
      <c r="R149" s="178"/>
      <c r="T149" s="216" t="s">
        <v>5</v>
      </c>
      <c r="U149" s="57" t="s">
        <v>44</v>
      </c>
      <c r="V149" s="48"/>
      <c r="W149" s="217">
        <f>V149*K149</f>
        <v>0</v>
      </c>
      <c r="X149" s="217">
        <v>0</v>
      </c>
      <c r="Y149" s="217">
        <f>X149*K149</f>
        <v>0</v>
      </c>
      <c r="Z149" s="217">
        <v>0.316</v>
      </c>
      <c r="AA149" s="218">
        <f>Z149*K149</f>
        <v>2.8439999999999999</v>
      </c>
      <c r="AR149" s="23" t="s">
        <v>188</v>
      </c>
      <c r="AT149" s="23" t="s">
        <v>184</v>
      </c>
      <c r="AU149" s="23" t="s">
        <v>101</v>
      </c>
      <c r="AY149" s="23" t="s">
        <v>183</v>
      </c>
      <c r="BE149" s="132">
        <f>IF(U149="základní",N149,0)</f>
        <v>0</v>
      </c>
      <c r="BF149" s="132">
        <f>IF(U149="snížená",N149,0)</f>
        <v>0</v>
      </c>
      <c r="BG149" s="132">
        <f>IF(U149="zákl. přenesená",N149,0)</f>
        <v>0</v>
      </c>
      <c r="BH149" s="132">
        <f>IF(U149="sníž. přenesená",N149,0)</f>
        <v>0</v>
      </c>
      <c r="BI149" s="132">
        <f>IF(U149="nulová",N149,0)</f>
        <v>0</v>
      </c>
      <c r="BJ149" s="23" t="s">
        <v>36</v>
      </c>
      <c r="BK149" s="132">
        <f>ROUND(L149*K149,2)</f>
        <v>0</v>
      </c>
      <c r="BL149" s="23" t="s">
        <v>188</v>
      </c>
      <c r="BM149" s="23" t="s">
        <v>189</v>
      </c>
    </row>
    <row r="150" s="10" customFormat="1" ht="16.5" customHeight="1">
      <c r="B150" s="219"/>
      <c r="C150" s="220"/>
      <c r="D150" s="220"/>
      <c r="E150" s="221" t="s">
        <v>5</v>
      </c>
      <c r="F150" s="222" t="s">
        <v>190</v>
      </c>
      <c r="G150" s="223"/>
      <c r="H150" s="223"/>
      <c r="I150" s="223"/>
      <c r="J150" s="220"/>
      <c r="K150" s="224">
        <v>9</v>
      </c>
      <c r="L150" s="220"/>
      <c r="M150" s="220"/>
      <c r="N150" s="220"/>
      <c r="O150" s="220"/>
      <c r="P150" s="220"/>
      <c r="Q150" s="220"/>
      <c r="R150" s="225"/>
      <c r="T150" s="226"/>
      <c r="U150" s="220"/>
      <c r="V150" s="220"/>
      <c r="W150" s="220"/>
      <c r="X150" s="220"/>
      <c r="Y150" s="220"/>
      <c r="Z150" s="220"/>
      <c r="AA150" s="227"/>
      <c r="AT150" s="228" t="s">
        <v>191</v>
      </c>
      <c r="AU150" s="228" t="s">
        <v>101</v>
      </c>
      <c r="AV150" s="10" t="s">
        <v>101</v>
      </c>
      <c r="AW150" s="10" t="s">
        <v>35</v>
      </c>
      <c r="AX150" s="10" t="s">
        <v>36</v>
      </c>
      <c r="AY150" s="228" t="s">
        <v>183</v>
      </c>
    </row>
    <row r="151" s="1" customFormat="1" ht="25.5" customHeight="1">
      <c r="B151" s="174"/>
      <c r="C151" s="209" t="s">
        <v>101</v>
      </c>
      <c r="D151" s="209" t="s">
        <v>184</v>
      </c>
      <c r="E151" s="210" t="s">
        <v>192</v>
      </c>
      <c r="F151" s="211" t="s">
        <v>193</v>
      </c>
      <c r="G151" s="211"/>
      <c r="H151" s="211"/>
      <c r="I151" s="211"/>
      <c r="J151" s="212" t="s">
        <v>187</v>
      </c>
      <c r="K151" s="213">
        <v>107.5</v>
      </c>
      <c r="L151" s="214">
        <v>0</v>
      </c>
      <c r="M151" s="214"/>
      <c r="N151" s="215">
        <f>ROUND(L151*K151,2)</f>
        <v>0</v>
      </c>
      <c r="O151" s="215"/>
      <c r="P151" s="215"/>
      <c r="Q151" s="215"/>
      <c r="R151" s="178"/>
      <c r="T151" s="216" t="s">
        <v>5</v>
      </c>
      <c r="U151" s="57" t="s">
        <v>44</v>
      </c>
      <c r="V151" s="48"/>
      <c r="W151" s="217">
        <f>V151*K151</f>
        <v>0</v>
      </c>
      <c r="X151" s="217">
        <v>0</v>
      </c>
      <c r="Y151" s="217">
        <f>X151*K151</f>
        <v>0</v>
      </c>
      <c r="Z151" s="217">
        <v>0.316</v>
      </c>
      <c r="AA151" s="218">
        <f>Z151*K151</f>
        <v>33.969999999999999</v>
      </c>
      <c r="AR151" s="23" t="s">
        <v>188</v>
      </c>
      <c r="AT151" s="23" t="s">
        <v>184</v>
      </c>
      <c r="AU151" s="23" t="s">
        <v>101</v>
      </c>
      <c r="AY151" s="23" t="s">
        <v>183</v>
      </c>
      <c r="BE151" s="132">
        <f>IF(U151="základní",N151,0)</f>
        <v>0</v>
      </c>
      <c r="BF151" s="132">
        <f>IF(U151="snížená",N151,0)</f>
        <v>0</v>
      </c>
      <c r="BG151" s="132">
        <f>IF(U151="zákl. přenesená",N151,0)</f>
        <v>0</v>
      </c>
      <c r="BH151" s="132">
        <f>IF(U151="sníž. přenesená",N151,0)</f>
        <v>0</v>
      </c>
      <c r="BI151" s="132">
        <f>IF(U151="nulová",N151,0)</f>
        <v>0</v>
      </c>
      <c r="BJ151" s="23" t="s">
        <v>36</v>
      </c>
      <c r="BK151" s="132">
        <f>ROUND(L151*K151,2)</f>
        <v>0</v>
      </c>
      <c r="BL151" s="23" t="s">
        <v>188</v>
      </c>
      <c r="BM151" s="23" t="s">
        <v>194</v>
      </c>
    </row>
    <row r="152" s="10" customFormat="1" ht="16.5" customHeight="1">
      <c r="B152" s="219"/>
      <c r="C152" s="220"/>
      <c r="D152" s="220"/>
      <c r="E152" s="221" t="s">
        <v>5</v>
      </c>
      <c r="F152" s="222" t="s">
        <v>195</v>
      </c>
      <c r="G152" s="223"/>
      <c r="H152" s="223"/>
      <c r="I152" s="223"/>
      <c r="J152" s="220"/>
      <c r="K152" s="224">
        <v>107.5</v>
      </c>
      <c r="L152" s="220"/>
      <c r="M152" s="220"/>
      <c r="N152" s="220"/>
      <c r="O152" s="220"/>
      <c r="P152" s="220"/>
      <c r="Q152" s="220"/>
      <c r="R152" s="225"/>
      <c r="T152" s="226"/>
      <c r="U152" s="220"/>
      <c r="V152" s="220"/>
      <c r="W152" s="220"/>
      <c r="X152" s="220"/>
      <c r="Y152" s="220"/>
      <c r="Z152" s="220"/>
      <c r="AA152" s="227"/>
      <c r="AT152" s="228" t="s">
        <v>191</v>
      </c>
      <c r="AU152" s="228" t="s">
        <v>101</v>
      </c>
      <c r="AV152" s="10" t="s">
        <v>101</v>
      </c>
      <c r="AW152" s="10" t="s">
        <v>35</v>
      </c>
      <c r="AX152" s="10" t="s">
        <v>36</v>
      </c>
      <c r="AY152" s="228" t="s">
        <v>183</v>
      </c>
    </row>
    <row r="153" s="1" customFormat="1" ht="25.5" customHeight="1">
      <c r="B153" s="174"/>
      <c r="C153" s="209" t="s">
        <v>196</v>
      </c>
      <c r="D153" s="209" t="s">
        <v>184</v>
      </c>
      <c r="E153" s="210" t="s">
        <v>197</v>
      </c>
      <c r="F153" s="211" t="s">
        <v>198</v>
      </c>
      <c r="G153" s="211"/>
      <c r="H153" s="211"/>
      <c r="I153" s="211"/>
      <c r="J153" s="212" t="s">
        <v>199</v>
      </c>
      <c r="K153" s="213">
        <v>2.036</v>
      </c>
      <c r="L153" s="214">
        <v>0</v>
      </c>
      <c r="M153" s="214"/>
      <c r="N153" s="215">
        <f>ROUND(L153*K153,2)</f>
        <v>0</v>
      </c>
      <c r="O153" s="215"/>
      <c r="P153" s="215"/>
      <c r="Q153" s="215"/>
      <c r="R153" s="178"/>
      <c r="T153" s="216" t="s">
        <v>5</v>
      </c>
      <c r="U153" s="57" t="s">
        <v>44</v>
      </c>
      <c r="V153" s="48"/>
      <c r="W153" s="217">
        <f>V153*K153</f>
        <v>0</v>
      </c>
      <c r="X153" s="217">
        <v>0</v>
      </c>
      <c r="Y153" s="217">
        <f>X153*K153</f>
        <v>0</v>
      </c>
      <c r="Z153" s="217">
        <v>0</v>
      </c>
      <c r="AA153" s="218">
        <f>Z153*K153</f>
        <v>0</v>
      </c>
      <c r="AR153" s="23" t="s">
        <v>188</v>
      </c>
      <c r="AT153" s="23" t="s">
        <v>184</v>
      </c>
      <c r="AU153" s="23" t="s">
        <v>101</v>
      </c>
      <c r="AY153" s="23" t="s">
        <v>183</v>
      </c>
      <c r="BE153" s="132">
        <f>IF(U153="základní",N153,0)</f>
        <v>0</v>
      </c>
      <c r="BF153" s="132">
        <f>IF(U153="snížená",N153,0)</f>
        <v>0</v>
      </c>
      <c r="BG153" s="132">
        <f>IF(U153="zákl. přenesená",N153,0)</f>
        <v>0</v>
      </c>
      <c r="BH153" s="132">
        <f>IF(U153="sníž. přenesená",N153,0)</f>
        <v>0</v>
      </c>
      <c r="BI153" s="132">
        <f>IF(U153="nulová",N153,0)</f>
        <v>0</v>
      </c>
      <c r="BJ153" s="23" t="s">
        <v>36</v>
      </c>
      <c r="BK153" s="132">
        <f>ROUND(L153*K153,2)</f>
        <v>0</v>
      </c>
      <c r="BL153" s="23" t="s">
        <v>188</v>
      </c>
      <c r="BM153" s="23" t="s">
        <v>200</v>
      </c>
    </row>
    <row r="154" s="10" customFormat="1" ht="16.5" customHeight="1">
      <c r="B154" s="219"/>
      <c r="C154" s="220"/>
      <c r="D154" s="220"/>
      <c r="E154" s="221" t="s">
        <v>105</v>
      </c>
      <c r="F154" s="222" t="s">
        <v>201</v>
      </c>
      <c r="G154" s="223"/>
      <c r="H154" s="223"/>
      <c r="I154" s="223"/>
      <c r="J154" s="220"/>
      <c r="K154" s="224">
        <v>2.036</v>
      </c>
      <c r="L154" s="220"/>
      <c r="M154" s="220"/>
      <c r="N154" s="220"/>
      <c r="O154" s="220"/>
      <c r="P154" s="220"/>
      <c r="Q154" s="220"/>
      <c r="R154" s="225"/>
      <c r="T154" s="226"/>
      <c r="U154" s="220"/>
      <c r="V154" s="220"/>
      <c r="W154" s="220"/>
      <c r="X154" s="220"/>
      <c r="Y154" s="220"/>
      <c r="Z154" s="220"/>
      <c r="AA154" s="227"/>
      <c r="AT154" s="228" t="s">
        <v>191</v>
      </c>
      <c r="AU154" s="228" t="s">
        <v>101</v>
      </c>
      <c r="AV154" s="10" t="s">
        <v>101</v>
      </c>
      <c r="AW154" s="10" t="s">
        <v>35</v>
      </c>
      <c r="AX154" s="10" t="s">
        <v>36</v>
      </c>
      <c r="AY154" s="228" t="s">
        <v>183</v>
      </c>
    </row>
    <row r="155" s="1" customFormat="1" ht="25.5" customHeight="1">
      <c r="B155" s="174"/>
      <c r="C155" s="209" t="s">
        <v>188</v>
      </c>
      <c r="D155" s="209" t="s">
        <v>184</v>
      </c>
      <c r="E155" s="210" t="s">
        <v>202</v>
      </c>
      <c r="F155" s="211" t="s">
        <v>203</v>
      </c>
      <c r="G155" s="211"/>
      <c r="H155" s="211"/>
      <c r="I155" s="211"/>
      <c r="J155" s="212" t="s">
        <v>199</v>
      </c>
      <c r="K155" s="213">
        <v>0.67900000000000005</v>
      </c>
      <c r="L155" s="214">
        <v>0</v>
      </c>
      <c r="M155" s="214"/>
      <c r="N155" s="215">
        <f>ROUND(L155*K155,2)</f>
        <v>0</v>
      </c>
      <c r="O155" s="215"/>
      <c r="P155" s="215"/>
      <c r="Q155" s="215"/>
      <c r="R155" s="178"/>
      <c r="T155" s="216" t="s">
        <v>5</v>
      </c>
      <c r="U155" s="57" t="s">
        <v>44</v>
      </c>
      <c r="V155" s="48"/>
      <c r="W155" s="217">
        <f>V155*K155</f>
        <v>0</v>
      </c>
      <c r="X155" s="217">
        <v>0</v>
      </c>
      <c r="Y155" s="217">
        <f>X155*K155</f>
        <v>0</v>
      </c>
      <c r="Z155" s="217">
        <v>0</v>
      </c>
      <c r="AA155" s="218">
        <f>Z155*K155</f>
        <v>0</v>
      </c>
      <c r="AR155" s="23" t="s">
        <v>188</v>
      </c>
      <c r="AT155" s="23" t="s">
        <v>184</v>
      </c>
      <c r="AU155" s="23" t="s">
        <v>101</v>
      </c>
      <c r="AY155" s="23" t="s">
        <v>183</v>
      </c>
      <c r="BE155" s="132">
        <f>IF(U155="základní",N155,0)</f>
        <v>0</v>
      </c>
      <c r="BF155" s="132">
        <f>IF(U155="snížená",N155,0)</f>
        <v>0</v>
      </c>
      <c r="BG155" s="132">
        <f>IF(U155="zákl. přenesená",N155,0)</f>
        <v>0</v>
      </c>
      <c r="BH155" s="132">
        <f>IF(U155="sníž. přenesená",N155,0)</f>
        <v>0</v>
      </c>
      <c r="BI155" s="132">
        <f>IF(U155="nulová",N155,0)</f>
        <v>0</v>
      </c>
      <c r="BJ155" s="23" t="s">
        <v>36</v>
      </c>
      <c r="BK155" s="132">
        <f>ROUND(L155*K155,2)</f>
        <v>0</v>
      </c>
      <c r="BL155" s="23" t="s">
        <v>188</v>
      </c>
      <c r="BM155" s="23" t="s">
        <v>204</v>
      </c>
    </row>
    <row r="156" s="10" customFormat="1" ht="16.5" customHeight="1">
      <c r="B156" s="219"/>
      <c r="C156" s="220"/>
      <c r="D156" s="220"/>
      <c r="E156" s="221" t="s">
        <v>5</v>
      </c>
      <c r="F156" s="222" t="s">
        <v>205</v>
      </c>
      <c r="G156" s="223"/>
      <c r="H156" s="223"/>
      <c r="I156" s="223"/>
      <c r="J156" s="220"/>
      <c r="K156" s="224">
        <v>0.67900000000000005</v>
      </c>
      <c r="L156" s="220"/>
      <c r="M156" s="220"/>
      <c r="N156" s="220"/>
      <c r="O156" s="220"/>
      <c r="P156" s="220"/>
      <c r="Q156" s="220"/>
      <c r="R156" s="225"/>
      <c r="T156" s="226"/>
      <c r="U156" s="220"/>
      <c r="V156" s="220"/>
      <c r="W156" s="220"/>
      <c r="X156" s="220"/>
      <c r="Y156" s="220"/>
      <c r="Z156" s="220"/>
      <c r="AA156" s="227"/>
      <c r="AT156" s="228" t="s">
        <v>191</v>
      </c>
      <c r="AU156" s="228" t="s">
        <v>101</v>
      </c>
      <c r="AV156" s="10" t="s">
        <v>101</v>
      </c>
      <c r="AW156" s="10" t="s">
        <v>35</v>
      </c>
      <c r="AX156" s="10" t="s">
        <v>36</v>
      </c>
      <c r="AY156" s="228" t="s">
        <v>183</v>
      </c>
    </row>
    <row r="157" s="1" customFormat="1" ht="25.5" customHeight="1">
      <c r="B157" s="174"/>
      <c r="C157" s="209" t="s">
        <v>206</v>
      </c>
      <c r="D157" s="209" t="s">
        <v>184</v>
      </c>
      <c r="E157" s="210" t="s">
        <v>207</v>
      </c>
      <c r="F157" s="211" t="s">
        <v>208</v>
      </c>
      <c r="G157" s="211"/>
      <c r="H157" s="211"/>
      <c r="I157" s="211"/>
      <c r="J157" s="212" t="s">
        <v>199</v>
      </c>
      <c r="K157" s="213">
        <v>8.6180000000000003</v>
      </c>
      <c r="L157" s="214">
        <v>0</v>
      </c>
      <c r="M157" s="214"/>
      <c r="N157" s="215">
        <f>ROUND(L157*K157,2)</f>
        <v>0</v>
      </c>
      <c r="O157" s="215"/>
      <c r="P157" s="215"/>
      <c r="Q157" s="215"/>
      <c r="R157" s="178"/>
      <c r="T157" s="216" t="s">
        <v>5</v>
      </c>
      <c r="U157" s="57" t="s">
        <v>44</v>
      </c>
      <c r="V157" s="48"/>
      <c r="W157" s="217">
        <f>V157*K157</f>
        <v>0</v>
      </c>
      <c r="X157" s="217">
        <v>0</v>
      </c>
      <c r="Y157" s="217">
        <f>X157*K157</f>
        <v>0</v>
      </c>
      <c r="Z157" s="217">
        <v>0</v>
      </c>
      <c r="AA157" s="218">
        <f>Z157*K157</f>
        <v>0</v>
      </c>
      <c r="AR157" s="23" t="s">
        <v>188</v>
      </c>
      <c r="AT157" s="23" t="s">
        <v>184</v>
      </c>
      <c r="AU157" s="23" t="s">
        <v>101</v>
      </c>
      <c r="AY157" s="23" t="s">
        <v>183</v>
      </c>
      <c r="BE157" s="132">
        <f>IF(U157="základní",N157,0)</f>
        <v>0</v>
      </c>
      <c r="BF157" s="132">
        <f>IF(U157="snížená",N157,0)</f>
        <v>0</v>
      </c>
      <c r="BG157" s="132">
        <f>IF(U157="zákl. přenesená",N157,0)</f>
        <v>0</v>
      </c>
      <c r="BH157" s="132">
        <f>IF(U157="sníž. přenesená",N157,0)</f>
        <v>0</v>
      </c>
      <c r="BI157" s="132">
        <f>IF(U157="nulová",N157,0)</f>
        <v>0</v>
      </c>
      <c r="BJ157" s="23" t="s">
        <v>36</v>
      </c>
      <c r="BK157" s="132">
        <f>ROUND(L157*K157,2)</f>
        <v>0</v>
      </c>
      <c r="BL157" s="23" t="s">
        <v>188</v>
      </c>
      <c r="BM157" s="23" t="s">
        <v>209</v>
      </c>
    </row>
    <row r="158" s="10" customFormat="1" ht="16.5" customHeight="1">
      <c r="B158" s="219"/>
      <c r="C158" s="220"/>
      <c r="D158" s="220"/>
      <c r="E158" s="221" t="s">
        <v>5</v>
      </c>
      <c r="F158" s="222" t="s">
        <v>210</v>
      </c>
      <c r="G158" s="223"/>
      <c r="H158" s="223"/>
      <c r="I158" s="223"/>
      <c r="J158" s="220"/>
      <c r="K158" s="224">
        <v>8.6180000000000003</v>
      </c>
      <c r="L158" s="220"/>
      <c r="M158" s="220"/>
      <c r="N158" s="220"/>
      <c r="O158" s="220"/>
      <c r="P158" s="220"/>
      <c r="Q158" s="220"/>
      <c r="R158" s="225"/>
      <c r="T158" s="226"/>
      <c r="U158" s="220"/>
      <c r="V158" s="220"/>
      <c r="W158" s="220"/>
      <c r="X158" s="220"/>
      <c r="Y158" s="220"/>
      <c r="Z158" s="220"/>
      <c r="AA158" s="227"/>
      <c r="AT158" s="228" t="s">
        <v>191</v>
      </c>
      <c r="AU158" s="228" t="s">
        <v>101</v>
      </c>
      <c r="AV158" s="10" t="s">
        <v>101</v>
      </c>
      <c r="AW158" s="10" t="s">
        <v>35</v>
      </c>
      <c r="AX158" s="10" t="s">
        <v>36</v>
      </c>
      <c r="AY158" s="228" t="s">
        <v>183</v>
      </c>
    </row>
    <row r="159" s="1" customFormat="1" ht="25.5" customHeight="1">
      <c r="B159" s="174"/>
      <c r="C159" s="209" t="s">
        <v>211</v>
      </c>
      <c r="D159" s="209" t="s">
        <v>184</v>
      </c>
      <c r="E159" s="210" t="s">
        <v>212</v>
      </c>
      <c r="F159" s="211" t="s">
        <v>213</v>
      </c>
      <c r="G159" s="211"/>
      <c r="H159" s="211"/>
      <c r="I159" s="211"/>
      <c r="J159" s="212" t="s">
        <v>199</v>
      </c>
      <c r="K159" s="213">
        <v>0.91800000000000004</v>
      </c>
      <c r="L159" s="214">
        <v>0</v>
      </c>
      <c r="M159" s="214"/>
      <c r="N159" s="215">
        <f>ROUND(L159*K159,2)</f>
        <v>0</v>
      </c>
      <c r="O159" s="215"/>
      <c r="P159" s="215"/>
      <c r="Q159" s="215"/>
      <c r="R159" s="178"/>
      <c r="T159" s="216" t="s">
        <v>5</v>
      </c>
      <c r="U159" s="57" t="s">
        <v>44</v>
      </c>
      <c r="V159" s="48"/>
      <c r="W159" s="217">
        <f>V159*K159</f>
        <v>0</v>
      </c>
      <c r="X159" s="217">
        <v>0</v>
      </c>
      <c r="Y159" s="217">
        <f>X159*K159</f>
        <v>0</v>
      </c>
      <c r="Z159" s="217">
        <v>0</v>
      </c>
      <c r="AA159" s="218">
        <f>Z159*K159</f>
        <v>0</v>
      </c>
      <c r="AR159" s="23" t="s">
        <v>188</v>
      </c>
      <c r="AT159" s="23" t="s">
        <v>184</v>
      </c>
      <c r="AU159" s="23" t="s">
        <v>101</v>
      </c>
      <c r="AY159" s="23" t="s">
        <v>183</v>
      </c>
      <c r="BE159" s="132">
        <f>IF(U159="základní",N159,0)</f>
        <v>0</v>
      </c>
      <c r="BF159" s="132">
        <f>IF(U159="snížená",N159,0)</f>
        <v>0</v>
      </c>
      <c r="BG159" s="132">
        <f>IF(U159="zákl. přenesená",N159,0)</f>
        <v>0</v>
      </c>
      <c r="BH159" s="132">
        <f>IF(U159="sníž. přenesená",N159,0)</f>
        <v>0</v>
      </c>
      <c r="BI159" s="132">
        <f>IF(U159="nulová",N159,0)</f>
        <v>0</v>
      </c>
      <c r="BJ159" s="23" t="s">
        <v>36</v>
      </c>
      <c r="BK159" s="132">
        <f>ROUND(L159*K159,2)</f>
        <v>0</v>
      </c>
      <c r="BL159" s="23" t="s">
        <v>188</v>
      </c>
      <c r="BM159" s="23" t="s">
        <v>214</v>
      </c>
    </row>
    <row r="160" s="10" customFormat="1" ht="25.5" customHeight="1">
      <c r="B160" s="219"/>
      <c r="C160" s="220"/>
      <c r="D160" s="220"/>
      <c r="E160" s="221" t="s">
        <v>102</v>
      </c>
      <c r="F160" s="222" t="s">
        <v>215</v>
      </c>
      <c r="G160" s="223"/>
      <c r="H160" s="223"/>
      <c r="I160" s="223"/>
      <c r="J160" s="220"/>
      <c r="K160" s="224">
        <v>0.91800000000000004</v>
      </c>
      <c r="L160" s="220"/>
      <c r="M160" s="220"/>
      <c r="N160" s="220"/>
      <c r="O160" s="220"/>
      <c r="P160" s="220"/>
      <c r="Q160" s="220"/>
      <c r="R160" s="225"/>
      <c r="T160" s="226"/>
      <c r="U160" s="220"/>
      <c r="V160" s="220"/>
      <c r="W160" s="220"/>
      <c r="X160" s="220"/>
      <c r="Y160" s="220"/>
      <c r="Z160" s="220"/>
      <c r="AA160" s="227"/>
      <c r="AT160" s="228" t="s">
        <v>191</v>
      </c>
      <c r="AU160" s="228" t="s">
        <v>101</v>
      </c>
      <c r="AV160" s="10" t="s">
        <v>101</v>
      </c>
      <c r="AW160" s="10" t="s">
        <v>35</v>
      </c>
      <c r="AX160" s="10" t="s">
        <v>36</v>
      </c>
      <c r="AY160" s="228" t="s">
        <v>183</v>
      </c>
    </row>
    <row r="161" s="1" customFormat="1" ht="25.5" customHeight="1">
      <c r="B161" s="174"/>
      <c r="C161" s="209" t="s">
        <v>216</v>
      </c>
      <c r="D161" s="209" t="s">
        <v>184</v>
      </c>
      <c r="E161" s="210" t="s">
        <v>217</v>
      </c>
      <c r="F161" s="211" t="s">
        <v>218</v>
      </c>
      <c r="G161" s="211"/>
      <c r="H161" s="211"/>
      <c r="I161" s="211"/>
      <c r="J161" s="212" t="s">
        <v>199</v>
      </c>
      <c r="K161" s="213">
        <v>0.30599999999999999</v>
      </c>
      <c r="L161" s="214">
        <v>0</v>
      </c>
      <c r="M161" s="214"/>
      <c r="N161" s="215">
        <f>ROUND(L161*K161,2)</f>
        <v>0</v>
      </c>
      <c r="O161" s="215"/>
      <c r="P161" s="215"/>
      <c r="Q161" s="215"/>
      <c r="R161" s="178"/>
      <c r="T161" s="216" t="s">
        <v>5</v>
      </c>
      <c r="U161" s="57" t="s">
        <v>44</v>
      </c>
      <c r="V161" s="48"/>
      <c r="W161" s="217">
        <f>V161*K161</f>
        <v>0</v>
      </c>
      <c r="X161" s="217">
        <v>0</v>
      </c>
      <c r="Y161" s="217">
        <f>X161*K161</f>
        <v>0</v>
      </c>
      <c r="Z161" s="217">
        <v>0</v>
      </c>
      <c r="AA161" s="218">
        <f>Z161*K161</f>
        <v>0</v>
      </c>
      <c r="AR161" s="23" t="s">
        <v>188</v>
      </c>
      <c r="AT161" s="23" t="s">
        <v>184</v>
      </c>
      <c r="AU161" s="23" t="s">
        <v>101</v>
      </c>
      <c r="AY161" s="23" t="s">
        <v>183</v>
      </c>
      <c r="BE161" s="132">
        <f>IF(U161="základní",N161,0)</f>
        <v>0</v>
      </c>
      <c r="BF161" s="132">
        <f>IF(U161="snížená",N161,0)</f>
        <v>0</v>
      </c>
      <c r="BG161" s="132">
        <f>IF(U161="zákl. přenesená",N161,0)</f>
        <v>0</v>
      </c>
      <c r="BH161" s="132">
        <f>IF(U161="sníž. přenesená",N161,0)</f>
        <v>0</v>
      </c>
      <c r="BI161" s="132">
        <f>IF(U161="nulová",N161,0)</f>
        <v>0</v>
      </c>
      <c r="BJ161" s="23" t="s">
        <v>36</v>
      </c>
      <c r="BK161" s="132">
        <f>ROUND(L161*K161,2)</f>
        <v>0</v>
      </c>
      <c r="BL161" s="23" t="s">
        <v>188</v>
      </c>
      <c r="BM161" s="23" t="s">
        <v>219</v>
      </c>
    </row>
    <row r="162" s="10" customFormat="1" ht="16.5" customHeight="1">
      <c r="B162" s="219"/>
      <c r="C162" s="220"/>
      <c r="D162" s="220"/>
      <c r="E162" s="221" t="s">
        <v>5</v>
      </c>
      <c r="F162" s="222" t="s">
        <v>220</v>
      </c>
      <c r="G162" s="223"/>
      <c r="H162" s="223"/>
      <c r="I162" s="223"/>
      <c r="J162" s="220"/>
      <c r="K162" s="224">
        <v>0.30599999999999999</v>
      </c>
      <c r="L162" s="220"/>
      <c r="M162" s="220"/>
      <c r="N162" s="220"/>
      <c r="O162" s="220"/>
      <c r="P162" s="220"/>
      <c r="Q162" s="220"/>
      <c r="R162" s="225"/>
      <c r="T162" s="226"/>
      <c r="U162" s="220"/>
      <c r="V162" s="220"/>
      <c r="W162" s="220"/>
      <c r="X162" s="220"/>
      <c r="Y162" s="220"/>
      <c r="Z162" s="220"/>
      <c r="AA162" s="227"/>
      <c r="AT162" s="228" t="s">
        <v>191</v>
      </c>
      <c r="AU162" s="228" t="s">
        <v>101</v>
      </c>
      <c r="AV162" s="10" t="s">
        <v>101</v>
      </c>
      <c r="AW162" s="10" t="s">
        <v>35</v>
      </c>
      <c r="AX162" s="10" t="s">
        <v>36</v>
      </c>
      <c r="AY162" s="228" t="s">
        <v>183</v>
      </c>
    </row>
    <row r="163" s="1" customFormat="1" ht="25.5" customHeight="1">
      <c r="B163" s="174"/>
      <c r="C163" s="209" t="s">
        <v>221</v>
      </c>
      <c r="D163" s="209" t="s">
        <v>184</v>
      </c>
      <c r="E163" s="210" t="s">
        <v>222</v>
      </c>
      <c r="F163" s="211" t="s">
        <v>223</v>
      </c>
      <c r="G163" s="211"/>
      <c r="H163" s="211"/>
      <c r="I163" s="211"/>
      <c r="J163" s="212" t="s">
        <v>199</v>
      </c>
      <c r="K163" s="213">
        <v>43.091999999999999</v>
      </c>
      <c r="L163" s="214">
        <v>0</v>
      </c>
      <c r="M163" s="214"/>
      <c r="N163" s="215">
        <f>ROUND(L163*K163,2)</f>
        <v>0</v>
      </c>
      <c r="O163" s="215"/>
      <c r="P163" s="215"/>
      <c r="Q163" s="215"/>
      <c r="R163" s="178"/>
      <c r="T163" s="216" t="s">
        <v>5</v>
      </c>
      <c r="U163" s="57" t="s">
        <v>44</v>
      </c>
      <c r="V163" s="48"/>
      <c r="W163" s="217">
        <f>V163*K163</f>
        <v>0</v>
      </c>
      <c r="X163" s="217">
        <v>0</v>
      </c>
      <c r="Y163" s="217">
        <f>X163*K163</f>
        <v>0</v>
      </c>
      <c r="Z163" s="217">
        <v>0</v>
      </c>
      <c r="AA163" s="218">
        <f>Z163*K163</f>
        <v>0</v>
      </c>
      <c r="AR163" s="23" t="s">
        <v>188</v>
      </c>
      <c r="AT163" s="23" t="s">
        <v>184</v>
      </c>
      <c r="AU163" s="23" t="s">
        <v>101</v>
      </c>
      <c r="AY163" s="23" t="s">
        <v>183</v>
      </c>
      <c r="BE163" s="132">
        <f>IF(U163="základní",N163,0)</f>
        <v>0</v>
      </c>
      <c r="BF163" s="132">
        <f>IF(U163="snížená",N163,0)</f>
        <v>0</v>
      </c>
      <c r="BG163" s="132">
        <f>IF(U163="zákl. přenesená",N163,0)</f>
        <v>0</v>
      </c>
      <c r="BH163" s="132">
        <f>IF(U163="sníž. přenesená",N163,0)</f>
        <v>0</v>
      </c>
      <c r="BI163" s="132">
        <f>IF(U163="nulová",N163,0)</f>
        <v>0</v>
      </c>
      <c r="BJ163" s="23" t="s">
        <v>36</v>
      </c>
      <c r="BK163" s="132">
        <f>ROUND(L163*K163,2)</f>
        <v>0</v>
      </c>
      <c r="BL163" s="23" t="s">
        <v>188</v>
      </c>
      <c r="BM163" s="23" t="s">
        <v>224</v>
      </c>
    </row>
    <row r="164" s="10" customFormat="1" ht="16.5" customHeight="1">
      <c r="B164" s="219"/>
      <c r="C164" s="220"/>
      <c r="D164" s="220"/>
      <c r="E164" s="221" t="s">
        <v>99</v>
      </c>
      <c r="F164" s="222" t="s">
        <v>225</v>
      </c>
      <c r="G164" s="223"/>
      <c r="H164" s="223"/>
      <c r="I164" s="223"/>
      <c r="J164" s="220"/>
      <c r="K164" s="224">
        <v>43.091999999999999</v>
      </c>
      <c r="L164" s="220"/>
      <c r="M164" s="220"/>
      <c r="N164" s="220"/>
      <c r="O164" s="220"/>
      <c r="P164" s="220"/>
      <c r="Q164" s="220"/>
      <c r="R164" s="225"/>
      <c r="T164" s="226"/>
      <c r="U164" s="220"/>
      <c r="V164" s="220"/>
      <c r="W164" s="220"/>
      <c r="X164" s="220"/>
      <c r="Y164" s="220"/>
      <c r="Z164" s="220"/>
      <c r="AA164" s="227"/>
      <c r="AT164" s="228" t="s">
        <v>191</v>
      </c>
      <c r="AU164" s="228" t="s">
        <v>101</v>
      </c>
      <c r="AV164" s="10" t="s">
        <v>101</v>
      </c>
      <c r="AW164" s="10" t="s">
        <v>35</v>
      </c>
      <c r="AX164" s="10" t="s">
        <v>36</v>
      </c>
      <c r="AY164" s="228" t="s">
        <v>183</v>
      </c>
    </row>
    <row r="165" s="1" customFormat="1" ht="25.5" customHeight="1">
      <c r="B165" s="174"/>
      <c r="C165" s="209" t="s">
        <v>226</v>
      </c>
      <c r="D165" s="209" t="s">
        <v>184</v>
      </c>
      <c r="E165" s="210" t="s">
        <v>227</v>
      </c>
      <c r="F165" s="211" t="s">
        <v>228</v>
      </c>
      <c r="G165" s="211"/>
      <c r="H165" s="211"/>
      <c r="I165" s="211"/>
      <c r="J165" s="212" t="s">
        <v>199</v>
      </c>
      <c r="K165" s="213">
        <v>14.364000000000001</v>
      </c>
      <c r="L165" s="214">
        <v>0</v>
      </c>
      <c r="M165" s="214"/>
      <c r="N165" s="215">
        <f>ROUND(L165*K165,2)</f>
        <v>0</v>
      </c>
      <c r="O165" s="215"/>
      <c r="P165" s="215"/>
      <c r="Q165" s="215"/>
      <c r="R165" s="178"/>
      <c r="T165" s="216" t="s">
        <v>5</v>
      </c>
      <c r="U165" s="57" t="s">
        <v>44</v>
      </c>
      <c r="V165" s="48"/>
      <c r="W165" s="217">
        <f>V165*K165</f>
        <v>0</v>
      </c>
      <c r="X165" s="217">
        <v>0</v>
      </c>
      <c r="Y165" s="217">
        <f>X165*K165</f>
        <v>0</v>
      </c>
      <c r="Z165" s="217">
        <v>0</v>
      </c>
      <c r="AA165" s="218">
        <f>Z165*K165</f>
        <v>0</v>
      </c>
      <c r="AR165" s="23" t="s">
        <v>188</v>
      </c>
      <c r="AT165" s="23" t="s">
        <v>184</v>
      </c>
      <c r="AU165" s="23" t="s">
        <v>101</v>
      </c>
      <c r="AY165" s="23" t="s">
        <v>183</v>
      </c>
      <c r="BE165" s="132">
        <f>IF(U165="základní",N165,0)</f>
        <v>0</v>
      </c>
      <c r="BF165" s="132">
        <f>IF(U165="snížená",N165,0)</f>
        <v>0</v>
      </c>
      <c r="BG165" s="132">
        <f>IF(U165="zákl. přenesená",N165,0)</f>
        <v>0</v>
      </c>
      <c r="BH165" s="132">
        <f>IF(U165="sníž. přenesená",N165,0)</f>
        <v>0</v>
      </c>
      <c r="BI165" s="132">
        <f>IF(U165="nulová",N165,0)</f>
        <v>0</v>
      </c>
      <c r="BJ165" s="23" t="s">
        <v>36</v>
      </c>
      <c r="BK165" s="132">
        <f>ROUND(L165*K165,2)</f>
        <v>0</v>
      </c>
      <c r="BL165" s="23" t="s">
        <v>188</v>
      </c>
      <c r="BM165" s="23" t="s">
        <v>229</v>
      </c>
    </row>
    <row r="166" s="10" customFormat="1" ht="16.5" customHeight="1">
      <c r="B166" s="219"/>
      <c r="C166" s="220"/>
      <c r="D166" s="220"/>
      <c r="E166" s="221" t="s">
        <v>5</v>
      </c>
      <c r="F166" s="222" t="s">
        <v>230</v>
      </c>
      <c r="G166" s="223"/>
      <c r="H166" s="223"/>
      <c r="I166" s="223"/>
      <c r="J166" s="220"/>
      <c r="K166" s="224">
        <v>14.364000000000001</v>
      </c>
      <c r="L166" s="220"/>
      <c r="M166" s="220"/>
      <c r="N166" s="220"/>
      <c r="O166" s="220"/>
      <c r="P166" s="220"/>
      <c r="Q166" s="220"/>
      <c r="R166" s="225"/>
      <c r="T166" s="226"/>
      <c r="U166" s="220"/>
      <c r="V166" s="220"/>
      <c r="W166" s="220"/>
      <c r="X166" s="220"/>
      <c r="Y166" s="220"/>
      <c r="Z166" s="220"/>
      <c r="AA166" s="227"/>
      <c r="AT166" s="228" t="s">
        <v>191</v>
      </c>
      <c r="AU166" s="228" t="s">
        <v>101</v>
      </c>
      <c r="AV166" s="10" t="s">
        <v>101</v>
      </c>
      <c r="AW166" s="10" t="s">
        <v>35</v>
      </c>
      <c r="AX166" s="10" t="s">
        <v>36</v>
      </c>
      <c r="AY166" s="228" t="s">
        <v>183</v>
      </c>
    </row>
    <row r="167" s="1" customFormat="1" ht="25.5" customHeight="1">
      <c r="B167" s="174"/>
      <c r="C167" s="209" t="s">
        <v>231</v>
      </c>
      <c r="D167" s="209" t="s">
        <v>184</v>
      </c>
      <c r="E167" s="210" t="s">
        <v>232</v>
      </c>
      <c r="F167" s="211" t="s">
        <v>233</v>
      </c>
      <c r="G167" s="211"/>
      <c r="H167" s="211"/>
      <c r="I167" s="211"/>
      <c r="J167" s="212" t="s">
        <v>199</v>
      </c>
      <c r="K167" s="213">
        <v>71.796000000000006</v>
      </c>
      <c r="L167" s="214">
        <v>0</v>
      </c>
      <c r="M167" s="214"/>
      <c r="N167" s="215">
        <f>ROUND(L167*K167,2)</f>
        <v>0</v>
      </c>
      <c r="O167" s="215"/>
      <c r="P167" s="215"/>
      <c r="Q167" s="215"/>
      <c r="R167" s="178"/>
      <c r="T167" s="216" t="s">
        <v>5</v>
      </c>
      <c r="U167" s="57" t="s">
        <v>44</v>
      </c>
      <c r="V167" s="48"/>
      <c r="W167" s="217">
        <f>V167*K167</f>
        <v>0</v>
      </c>
      <c r="X167" s="217">
        <v>0</v>
      </c>
      <c r="Y167" s="217">
        <f>X167*K167</f>
        <v>0</v>
      </c>
      <c r="Z167" s="217">
        <v>0</v>
      </c>
      <c r="AA167" s="218">
        <f>Z167*K167</f>
        <v>0</v>
      </c>
      <c r="AR167" s="23" t="s">
        <v>188</v>
      </c>
      <c r="AT167" s="23" t="s">
        <v>184</v>
      </c>
      <c r="AU167" s="23" t="s">
        <v>101</v>
      </c>
      <c r="AY167" s="23" t="s">
        <v>183</v>
      </c>
      <c r="BE167" s="132">
        <f>IF(U167="základní",N167,0)</f>
        <v>0</v>
      </c>
      <c r="BF167" s="132">
        <f>IF(U167="snížená",N167,0)</f>
        <v>0</v>
      </c>
      <c r="BG167" s="132">
        <f>IF(U167="zákl. přenesená",N167,0)</f>
        <v>0</v>
      </c>
      <c r="BH167" s="132">
        <f>IF(U167="sníž. přenesená",N167,0)</f>
        <v>0</v>
      </c>
      <c r="BI167" s="132">
        <f>IF(U167="nulová",N167,0)</f>
        <v>0</v>
      </c>
      <c r="BJ167" s="23" t="s">
        <v>36</v>
      </c>
      <c r="BK167" s="132">
        <f>ROUND(L167*K167,2)</f>
        <v>0</v>
      </c>
      <c r="BL167" s="23" t="s">
        <v>188</v>
      </c>
      <c r="BM167" s="23" t="s">
        <v>234</v>
      </c>
    </row>
    <row r="168" s="10" customFormat="1" ht="16.5" customHeight="1">
      <c r="B168" s="219"/>
      <c r="C168" s="220"/>
      <c r="D168" s="220"/>
      <c r="E168" s="221" t="s">
        <v>5</v>
      </c>
      <c r="F168" s="222" t="s">
        <v>235</v>
      </c>
      <c r="G168" s="223"/>
      <c r="H168" s="223"/>
      <c r="I168" s="223"/>
      <c r="J168" s="220"/>
      <c r="K168" s="224">
        <v>46.045999999999999</v>
      </c>
      <c r="L168" s="220"/>
      <c r="M168" s="220"/>
      <c r="N168" s="220"/>
      <c r="O168" s="220"/>
      <c r="P168" s="220"/>
      <c r="Q168" s="220"/>
      <c r="R168" s="225"/>
      <c r="T168" s="226"/>
      <c r="U168" s="220"/>
      <c r="V168" s="220"/>
      <c r="W168" s="220"/>
      <c r="X168" s="220"/>
      <c r="Y168" s="220"/>
      <c r="Z168" s="220"/>
      <c r="AA168" s="227"/>
      <c r="AT168" s="228" t="s">
        <v>191</v>
      </c>
      <c r="AU168" s="228" t="s">
        <v>101</v>
      </c>
      <c r="AV168" s="10" t="s">
        <v>101</v>
      </c>
      <c r="AW168" s="10" t="s">
        <v>35</v>
      </c>
      <c r="AX168" s="10" t="s">
        <v>79</v>
      </c>
      <c r="AY168" s="228" t="s">
        <v>183</v>
      </c>
    </row>
    <row r="169" s="10" customFormat="1" ht="16.5" customHeight="1">
      <c r="B169" s="219"/>
      <c r="C169" s="220"/>
      <c r="D169" s="220"/>
      <c r="E169" s="221" t="s">
        <v>5</v>
      </c>
      <c r="F169" s="229" t="s">
        <v>236</v>
      </c>
      <c r="G169" s="220"/>
      <c r="H169" s="220"/>
      <c r="I169" s="220"/>
      <c r="J169" s="220"/>
      <c r="K169" s="224">
        <v>25.75</v>
      </c>
      <c r="L169" s="220"/>
      <c r="M169" s="220"/>
      <c r="N169" s="220"/>
      <c r="O169" s="220"/>
      <c r="P169" s="220"/>
      <c r="Q169" s="220"/>
      <c r="R169" s="225"/>
      <c r="T169" s="226"/>
      <c r="U169" s="220"/>
      <c r="V169" s="220"/>
      <c r="W169" s="220"/>
      <c r="X169" s="220"/>
      <c r="Y169" s="220"/>
      <c r="Z169" s="220"/>
      <c r="AA169" s="227"/>
      <c r="AT169" s="228" t="s">
        <v>191</v>
      </c>
      <c r="AU169" s="228" t="s">
        <v>101</v>
      </c>
      <c r="AV169" s="10" t="s">
        <v>101</v>
      </c>
      <c r="AW169" s="10" t="s">
        <v>35</v>
      </c>
      <c r="AX169" s="10" t="s">
        <v>79</v>
      </c>
      <c r="AY169" s="228" t="s">
        <v>183</v>
      </c>
    </row>
    <row r="170" s="11" customFormat="1" ht="16.5" customHeight="1">
      <c r="B170" s="230"/>
      <c r="C170" s="231"/>
      <c r="D170" s="231"/>
      <c r="E170" s="232" t="s">
        <v>5</v>
      </c>
      <c r="F170" s="233" t="s">
        <v>237</v>
      </c>
      <c r="G170" s="231"/>
      <c r="H170" s="231"/>
      <c r="I170" s="231"/>
      <c r="J170" s="231"/>
      <c r="K170" s="234">
        <v>71.796000000000006</v>
      </c>
      <c r="L170" s="231"/>
      <c r="M170" s="231"/>
      <c r="N170" s="231"/>
      <c r="O170" s="231"/>
      <c r="P170" s="231"/>
      <c r="Q170" s="231"/>
      <c r="R170" s="235"/>
      <c r="T170" s="236"/>
      <c r="U170" s="231"/>
      <c r="V170" s="231"/>
      <c r="W170" s="231"/>
      <c r="X170" s="231"/>
      <c r="Y170" s="231"/>
      <c r="Z170" s="231"/>
      <c r="AA170" s="237"/>
      <c r="AT170" s="238" t="s">
        <v>191</v>
      </c>
      <c r="AU170" s="238" t="s">
        <v>101</v>
      </c>
      <c r="AV170" s="11" t="s">
        <v>188</v>
      </c>
      <c r="AW170" s="11" t="s">
        <v>35</v>
      </c>
      <c r="AX170" s="11" t="s">
        <v>36</v>
      </c>
      <c r="AY170" s="238" t="s">
        <v>183</v>
      </c>
    </row>
    <row r="171" s="1" customFormat="1" ht="25.5" customHeight="1">
      <c r="B171" s="174"/>
      <c r="C171" s="209" t="s">
        <v>238</v>
      </c>
      <c r="D171" s="209" t="s">
        <v>184</v>
      </c>
      <c r="E171" s="210" t="s">
        <v>239</v>
      </c>
      <c r="F171" s="211" t="s">
        <v>240</v>
      </c>
      <c r="G171" s="211"/>
      <c r="H171" s="211"/>
      <c r="I171" s="211"/>
      <c r="J171" s="212" t="s">
        <v>199</v>
      </c>
      <c r="K171" s="213">
        <v>25.75</v>
      </c>
      <c r="L171" s="214">
        <v>0</v>
      </c>
      <c r="M171" s="214"/>
      <c r="N171" s="215">
        <f>ROUND(L171*K171,2)</f>
        <v>0</v>
      </c>
      <c r="O171" s="215"/>
      <c r="P171" s="215"/>
      <c r="Q171" s="215"/>
      <c r="R171" s="178"/>
      <c r="T171" s="216" t="s">
        <v>5</v>
      </c>
      <c r="U171" s="57" t="s">
        <v>44</v>
      </c>
      <c r="V171" s="48"/>
      <c r="W171" s="217">
        <f>V171*K171</f>
        <v>0</v>
      </c>
      <c r="X171" s="217">
        <v>0</v>
      </c>
      <c r="Y171" s="217">
        <f>X171*K171</f>
        <v>0</v>
      </c>
      <c r="Z171" s="217">
        <v>0</v>
      </c>
      <c r="AA171" s="218">
        <f>Z171*K171</f>
        <v>0</v>
      </c>
      <c r="AR171" s="23" t="s">
        <v>188</v>
      </c>
      <c r="AT171" s="23" t="s">
        <v>184</v>
      </c>
      <c r="AU171" s="23" t="s">
        <v>101</v>
      </c>
      <c r="AY171" s="23" t="s">
        <v>183</v>
      </c>
      <c r="BE171" s="132">
        <f>IF(U171="základní",N171,0)</f>
        <v>0</v>
      </c>
      <c r="BF171" s="132">
        <f>IF(U171="snížená",N171,0)</f>
        <v>0</v>
      </c>
      <c r="BG171" s="132">
        <f>IF(U171="zákl. přenesená",N171,0)</f>
        <v>0</v>
      </c>
      <c r="BH171" s="132">
        <f>IF(U171="sníž. přenesená",N171,0)</f>
        <v>0</v>
      </c>
      <c r="BI171" s="132">
        <f>IF(U171="nulová",N171,0)</f>
        <v>0</v>
      </c>
      <c r="BJ171" s="23" t="s">
        <v>36</v>
      </c>
      <c r="BK171" s="132">
        <f>ROUND(L171*K171,2)</f>
        <v>0</v>
      </c>
      <c r="BL171" s="23" t="s">
        <v>188</v>
      </c>
      <c r="BM171" s="23" t="s">
        <v>241</v>
      </c>
    </row>
    <row r="172" s="10" customFormat="1" ht="16.5" customHeight="1">
      <c r="B172" s="219"/>
      <c r="C172" s="220"/>
      <c r="D172" s="220"/>
      <c r="E172" s="221" t="s">
        <v>5</v>
      </c>
      <c r="F172" s="222" t="s">
        <v>107</v>
      </c>
      <c r="G172" s="223"/>
      <c r="H172" s="223"/>
      <c r="I172" s="223"/>
      <c r="J172" s="220"/>
      <c r="K172" s="224">
        <v>25.75</v>
      </c>
      <c r="L172" s="220"/>
      <c r="M172" s="220"/>
      <c r="N172" s="220"/>
      <c r="O172" s="220"/>
      <c r="P172" s="220"/>
      <c r="Q172" s="220"/>
      <c r="R172" s="225"/>
      <c r="T172" s="226"/>
      <c r="U172" s="220"/>
      <c r="V172" s="220"/>
      <c r="W172" s="220"/>
      <c r="X172" s="220"/>
      <c r="Y172" s="220"/>
      <c r="Z172" s="220"/>
      <c r="AA172" s="227"/>
      <c r="AT172" s="228" t="s">
        <v>191</v>
      </c>
      <c r="AU172" s="228" t="s">
        <v>101</v>
      </c>
      <c r="AV172" s="10" t="s">
        <v>101</v>
      </c>
      <c r="AW172" s="10" t="s">
        <v>35</v>
      </c>
      <c r="AX172" s="10" t="s">
        <v>36</v>
      </c>
      <c r="AY172" s="228" t="s">
        <v>183</v>
      </c>
    </row>
    <row r="173" s="1" customFormat="1" ht="25.5" customHeight="1">
      <c r="B173" s="174"/>
      <c r="C173" s="209" t="s">
        <v>242</v>
      </c>
      <c r="D173" s="209" t="s">
        <v>184</v>
      </c>
      <c r="E173" s="210" t="s">
        <v>243</v>
      </c>
      <c r="F173" s="211" t="s">
        <v>244</v>
      </c>
      <c r="G173" s="211"/>
      <c r="H173" s="211"/>
      <c r="I173" s="211"/>
      <c r="J173" s="212" t="s">
        <v>199</v>
      </c>
      <c r="K173" s="213">
        <v>25.75</v>
      </c>
      <c r="L173" s="214">
        <v>0</v>
      </c>
      <c r="M173" s="214"/>
      <c r="N173" s="215">
        <f>ROUND(L173*K173,2)</f>
        <v>0</v>
      </c>
      <c r="O173" s="215"/>
      <c r="P173" s="215"/>
      <c r="Q173" s="215"/>
      <c r="R173" s="178"/>
      <c r="T173" s="216" t="s">
        <v>5</v>
      </c>
      <c r="U173" s="57" t="s">
        <v>44</v>
      </c>
      <c r="V173" s="48"/>
      <c r="W173" s="217">
        <f>V173*K173</f>
        <v>0</v>
      </c>
      <c r="X173" s="217">
        <v>0</v>
      </c>
      <c r="Y173" s="217">
        <f>X173*K173</f>
        <v>0</v>
      </c>
      <c r="Z173" s="217">
        <v>0</v>
      </c>
      <c r="AA173" s="218">
        <f>Z173*K173</f>
        <v>0</v>
      </c>
      <c r="AR173" s="23" t="s">
        <v>188</v>
      </c>
      <c r="AT173" s="23" t="s">
        <v>184</v>
      </c>
      <c r="AU173" s="23" t="s">
        <v>101</v>
      </c>
      <c r="AY173" s="23" t="s">
        <v>183</v>
      </c>
      <c r="BE173" s="132">
        <f>IF(U173="základní",N173,0)</f>
        <v>0</v>
      </c>
      <c r="BF173" s="132">
        <f>IF(U173="snížená",N173,0)</f>
        <v>0</v>
      </c>
      <c r="BG173" s="132">
        <f>IF(U173="zákl. přenesená",N173,0)</f>
        <v>0</v>
      </c>
      <c r="BH173" s="132">
        <f>IF(U173="sníž. přenesená",N173,0)</f>
        <v>0</v>
      </c>
      <c r="BI173" s="132">
        <f>IF(U173="nulová",N173,0)</f>
        <v>0</v>
      </c>
      <c r="BJ173" s="23" t="s">
        <v>36</v>
      </c>
      <c r="BK173" s="132">
        <f>ROUND(L173*K173,2)</f>
        <v>0</v>
      </c>
      <c r="BL173" s="23" t="s">
        <v>188</v>
      </c>
      <c r="BM173" s="23" t="s">
        <v>245</v>
      </c>
    </row>
    <row r="174" s="10" customFormat="1" ht="25.5" customHeight="1">
      <c r="B174" s="219"/>
      <c r="C174" s="220"/>
      <c r="D174" s="220"/>
      <c r="E174" s="221" t="s">
        <v>107</v>
      </c>
      <c r="F174" s="222" t="s">
        <v>246</v>
      </c>
      <c r="G174" s="223"/>
      <c r="H174" s="223"/>
      <c r="I174" s="223"/>
      <c r="J174" s="220"/>
      <c r="K174" s="224">
        <v>25.75</v>
      </c>
      <c r="L174" s="220"/>
      <c r="M174" s="220"/>
      <c r="N174" s="220"/>
      <c r="O174" s="220"/>
      <c r="P174" s="220"/>
      <c r="Q174" s="220"/>
      <c r="R174" s="225"/>
      <c r="T174" s="226"/>
      <c r="U174" s="220"/>
      <c r="V174" s="220"/>
      <c r="W174" s="220"/>
      <c r="X174" s="220"/>
      <c r="Y174" s="220"/>
      <c r="Z174" s="220"/>
      <c r="AA174" s="227"/>
      <c r="AT174" s="228" t="s">
        <v>191</v>
      </c>
      <c r="AU174" s="228" t="s">
        <v>101</v>
      </c>
      <c r="AV174" s="10" t="s">
        <v>101</v>
      </c>
      <c r="AW174" s="10" t="s">
        <v>35</v>
      </c>
      <c r="AX174" s="10" t="s">
        <v>36</v>
      </c>
      <c r="AY174" s="228" t="s">
        <v>183</v>
      </c>
    </row>
    <row r="175" s="1" customFormat="1" ht="38.25" customHeight="1">
      <c r="B175" s="174"/>
      <c r="C175" s="209" t="s">
        <v>247</v>
      </c>
      <c r="D175" s="209" t="s">
        <v>184</v>
      </c>
      <c r="E175" s="210" t="s">
        <v>248</v>
      </c>
      <c r="F175" s="211" t="s">
        <v>249</v>
      </c>
      <c r="G175" s="211"/>
      <c r="H175" s="211"/>
      <c r="I175" s="211"/>
      <c r="J175" s="212" t="s">
        <v>187</v>
      </c>
      <c r="K175" s="213">
        <v>100</v>
      </c>
      <c r="L175" s="214">
        <v>0</v>
      </c>
      <c r="M175" s="214"/>
      <c r="N175" s="215">
        <f>ROUND(L175*K175,2)</f>
        <v>0</v>
      </c>
      <c r="O175" s="215"/>
      <c r="P175" s="215"/>
      <c r="Q175" s="215"/>
      <c r="R175" s="178"/>
      <c r="T175" s="216" t="s">
        <v>5</v>
      </c>
      <c r="U175" s="57" t="s">
        <v>44</v>
      </c>
      <c r="V175" s="48"/>
      <c r="W175" s="217">
        <f>V175*K175</f>
        <v>0</v>
      </c>
      <c r="X175" s="217">
        <v>0</v>
      </c>
      <c r="Y175" s="217">
        <f>X175*K175</f>
        <v>0</v>
      </c>
      <c r="Z175" s="217">
        <v>0</v>
      </c>
      <c r="AA175" s="218">
        <f>Z175*K175</f>
        <v>0</v>
      </c>
      <c r="AR175" s="23" t="s">
        <v>188</v>
      </c>
      <c r="AT175" s="23" t="s">
        <v>184</v>
      </c>
      <c r="AU175" s="23" t="s">
        <v>101</v>
      </c>
      <c r="AY175" s="23" t="s">
        <v>183</v>
      </c>
      <c r="BE175" s="132">
        <f>IF(U175="základní",N175,0)</f>
        <v>0</v>
      </c>
      <c r="BF175" s="132">
        <f>IF(U175="snížená",N175,0)</f>
        <v>0</v>
      </c>
      <c r="BG175" s="132">
        <f>IF(U175="zákl. přenesená",N175,0)</f>
        <v>0</v>
      </c>
      <c r="BH175" s="132">
        <f>IF(U175="sníž. přenesená",N175,0)</f>
        <v>0</v>
      </c>
      <c r="BI175" s="132">
        <f>IF(U175="nulová",N175,0)</f>
        <v>0</v>
      </c>
      <c r="BJ175" s="23" t="s">
        <v>36</v>
      </c>
      <c r="BK175" s="132">
        <f>ROUND(L175*K175,2)</f>
        <v>0</v>
      </c>
      <c r="BL175" s="23" t="s">
        <v>188</v>
      </c>
      <c r="BM175" s="23" t="s">
        <v>250</v>
      </c>
    </row>
    <row r="176" s="1" customFormat="1" ht="25.5" customHeight="1">
      <c r="B176" s="174"/>
      <c r="C176" s="209" t="s">
        <v>251</v>
      </c>
      <c r="D176" s="209" t="s">
        <v>184</v>
      </c>
      <c r="E176" s="210" t="s">
        <v>252</v>
      </c>
      <c r="F176" s="211" t="s">
        <v>253</v>
      </c>
      <c r="G176" s="211"/>
      <c r="H176" s="211"/>
      <c r="I176" s="211"/>
      <c r="J176" s="212" t="s">
        <v>187</v>
      </c>
      <c r="K176" s="213">
        <v>90</v>
      </c>
      <c r="L176" s="214">
        <v>0</v>
      </c>
      <c r="M176" s="214"/>
      <c r="N176" s="215">
        <f>ROUND(L176*K176,2)</f>
        <v>0</v>
      </c>
      <c r="O176" s="215"/>
      <c r="P176" s="215"/>
      <c r="Q176" s="215"/>
      <c r="R176" s="178"/>
      <c r="T176" s="216" t="s">
        <v>5</v>
      </c>
      <c r="U176" s="57" t="s">
        <v>44</v>
      </c>
      <c r="V176" s="48"/>
      <c r="W176" s="217">
        <f>V176*K176</f>
        <v>0</v>
      </c>
      <c r="X176" s="217">
        <v>0</v>
      </c>
      <c r="Y176" s="217">
        <f>X176*K176</f>
        <v>0</v>
      </c>
      <c r="Z176" s="217">
        <v>0</v>
      </c>
      <c r="AA176" s="218">
        <f>Z176*K176</f>
        <v>0</v>
      </c>
      <c r="AR176" s="23" t="s">
        <v>188</v>
      </c>
      <c r="AT176" s="23" t="s">
        <v>184</v>
      </c>
      <c r="AU176" s="23" t="s">
        <v>101</v>
      </c>
      <c r="AY176" s="23" t="s">
        <v>183</v>
      </c>
      <c r="BE176" s="132">
        <f>IF(U176="základní",N176,0)</f>
        <v>0</v>
      </c>
      <c r="BF176" s="132">
        <f>IF(U176="snížená",N176,0)</f>
        <v>0</v>
      </c>
      <c r="BG176" s="132">
        <f>IF(U176="zákl. přenesená",N176,0)</f>
        <v>0</v>
      </c>
      <c r="BH176" s="132">
        <f>IF(U176="sníž. přenesená",N176,0)</f>
        <v>0</v>
      </c>
      <c r="BI176" s="132">
        <f>IF(U176="nulová",N176,0)</f>
        <v>0</v>
      </c>
      <c r="BJ176" s="23" t="s">
        <v>36</v>
      </c>
      <c r="BK176" s="132">
        <f>ROUND(L176*K176,2)</f>
        <v>0</v>
      </c>
      <c r="BL176" s="23" t="s">
        <v>188</v>
      </c>
      <c r="BM176" s="23" t="s">
        <v>254</v>
      </c>
    </row>
    <row r="177" s="9" customFormat="1" ht="29.88" customHeight="1">
      <c r="B177" s="196"/>
      <c r="C177" s="197"/>
      <c r="D177" s="206" t="s">
        <v>130</v>
      </c>
      <c r="E177" s="206"/>
      <c r="F177" s="206"/>
      <c r="G177" s="206"/>
      <c r="H177" s="206"/>
      <c r="I177" s="206"/>
      <c r="J177" s="206"/>
      <c r="K177" s="206"/>
      <c r="L177" s="206"/>
      <c r="M177" s="206"/>
      <c r="N177" s="239">
        <f>BK177</f>
        <v>0</v>
      </c>
      <c r="O177" s="240"/>
      <c r="P177" s="240"/>
      <c r="Q177" s="240"/>
      <c r="R177" s="199"/>
      <c r="T177" s="200"/>
      <c r="U177" s="197"/>
      <c r="V177" s="197"/>
      <c r="W177" s="201">
        <f>SUM(W178:W192)</f>
        <v>0</v>
      </c>
      <c r="X177" s="197"/>
      <c r="Y177" s="201">
        <f>SUM(Y178:Y192)</f>
        <v>66.842096189999992</v>
      </c>
      <c r="Z177" s="197"/>
      <c r="AA177" s="202">
        <f>SUM(AA178:AA192)</f>
        <v>0</v>
      </c>
      <c r="AR177" s="203" t="s">
        <v>36</v>
      </c>
      <c r="AT177" s="204" t="s">
        <v>78</v>
      </c>
      <c r="AU177" s="204" t="s">
        <v>36</v>
      </c>
      <c r="AY177" s="203" t="s">
        <v>183</v>
      </c>
      <c r="BK177" s="205">
        <f>SUM(BK178:BK192)</f>
        <v>0</v>
      </c>
    </row>
    <row r="178" s="1" customFormat="1" ht="25.5" customHeight="1">
      <c r="B178" s="174"/>
      <c r="C178" s="209" t="s">
        <v>11</v>
      </c>
      <c r="D178" s="209" t="s">
        <v>184</v>
      </c>
      <c r="E178" s="210" t="s">
        <v>255</v>
      </c>
      <c r="F178" s="211" t="s">
        <v>256</v>
      </c>
      <c r="G178" s="211"/>
      <c r="H178" s="211"/>
      <c r="I178" s="211"/>
      <c r="J178" s="212" t="s">
        <v>199</v>
      </c>
      <c r="K178" s="213">
        <v>12.927</v>
      </c>
      <c r="L178" s="214">
        <v>0</v>
      </c>
      <c r="M178" s="214"/>
      <c r="N178" s="215">
        <f>ROUND(L178*K178,2)</f>
        <v>0</v>
      </c>
      <c r="O178" s="215"/>
      <c r="P178" s="215"/>
      <c r="Q178" s="215"/>
      <c r="R178" s="178"/>
      <c r="T178" s="216" t="s">
        <v>5</v>
      </c>
      <c r="U178" s="57" t="s">
        <v>44</v>
      </c>
      <c r="V178" s="48"/>
      <c r="W178" s="217">
        <f>V178*K178</f>
        <v>0</v>
      </c>
      <c r="X178" s="217">
        <v>2.45329</v>
      </c>
      <c r="Y178" s="217">
        <f>X178*K178</f>
        <v>31.71367983</v>
      </c>
      <c r="Z178" s="217">
        <v>0</v>
      </c>
      <c r="AA178" s="218">
        <f>Z178*K178</f>
        <v>0</v>
      </c>
      <c r="AR178" s="23" t="s">
        <v>188</v>
      </c>
      <c r="AT178" s="23" t="s">
        <v>184</v>
      </c>
      <c r="AU178" s="23" t="s">
        <v>101</v>
      </c>
      <c r="AY178" s="23" t="s">
        <v>183</v>
      </c>
      <c r="BE178" s="132">
        <f>IF(U178="základní",N178,0)</f>
        <v>0</v>
      </c>
      <c r="BF178" s="132">
        <f>IF(U178="snížená",N178,0)</f>
        <v>0</v>
      </c>
      <c r="BG178" s="132">
        <f>IF(U178="zákl. přenesená",N178,0)</f>
        <v>0</v>
      </c>
      <c r="BH178" s="132">
        <f>IF(U178="sníž. přenesená",N178,0)</f>
        <v>0</v>
      </c>
      <c r="BI178" s="132">
        <f>IF(U178="nulová",N178,0)</f>
        <v>0</v>
      </c>
      <c r="BJ178" s="23" t="s">
        <v>36</v>
      </c>
      <c r="BK178" s="132">
        <f>ROUND(L178*K178,2)</f>
        <v>0</v>
      </c>
      <c r="BL178" s="23" t="s">
        <v>188</v>
      </c>
      <c r="BM178" s="23" t="s">
        <v>257</v>
      </c>
    </row>
    <row r="179" s="10" customFormat="1" ht="16.5" customHeight="1">
      <c r="B179" s="219"/>
      <c r="C179" s="220"/>
      <c r="D179" s="220"/>
      <c r="E179" s="221" t="s">
        <v>5</v>
      </c>
      <c r="F179" s="222" t="s">
        <v>258</v>
      </c>
      <c r="G179" s="223"/>
      <c r="H179" s="223"/>
      <c r="I179" s="223"/>
      <c r="J179" s="220"/>
      <c r="K179" s="224">
        <v>12.927</v>
      </c>
      <c r="L179" s="220"/>
      <c r="M179" s="220"/>
      <c r="N179" s="220"/>
      <c r="O179" s="220"/>
      <c r="P179" s="220"/>
      <c r="Q179" s="220"/>
      <c r="R179" s="225"/>
      <c r="T179" s="226"/>
      <c r="U179" s="220"/>
      <c r="V179" s="220"/>
      <c r="W179" s="220"/>
      <c r="X179" s="220"/>
      <c r="Y179" s="220"/>
      <c r="Z179" s="220"/>
      <c r="AA179" s="227"/>
      <c r="AT179" s="228" t="s">
        <v>191</v>
      </c>
      <c r="AU179" s="228" t="s">
        <v>101</v>
      </c>
      <c r="AV179" s="10" t="s">
        <v>101</v>
      </c>
      <c r="AW179" s="10" t="s">
        <v>35</v>
      </c>
      <c r="AX179" s="10" t="s">
        <v>36</v>
      </c>
      <c r="AY179" s="228" t="s">
        <v>183</v>
      </c>
    </row>
    <row r="180" s="1" customFormat="1" ht="25.5" customHeight="1">
      <c r="B180" s="174"/>
      <c r="C180" s="209" t="s">
        <v>259</v>
      </c>
      <c r="D180" s="209" t="s">
        <v>184</v>
      </c>
      <c r="E180" s="210" t="s">
        <v>260</v>
      </c>
      <c r="F180" s="211" t="s">
        <v>261</v>
      </c>
      <c r="G180" s="211"/>
      <c r="H180" s="211"/>
      <c r="I180" s="211"/>
      <c r="J180" s="212" t="s">
        <v>262</v>
      </c>
      <c r="K180" s="213">
        <v>0.29099999999999998</v>
      </c>
      <c r="L180" s="214">
        <v>0</v>
      </c>
      <c r="M180" s="214"/>
      <c r="N180" s="215">
        <f>ROUND(L180*K180,2)</f>
        <v>0</v>
      </c>
      <c r="O180" s="215"/>
      <c r="P180" s="215"/>
      <c r="Q180" s="215"/>
      <c r="R180" s="178"/>
      <c r="T180" s="216" t="s">
        <v>5</v>
      </c>
      <c r="U180" s="57" t="s">
        <v>44</v>
      </c>
      <c r="V180" s="48"/>
      <c r="W180" s="217">
        <f>V180*K180</f>
        <v>0</v>
      </c>
      <c r="X180" s="217">
        <v>1.06277</v>
      </c>
      <c r="Y180" s="217">
        <f>X180*K180</f>
        <v>0.30926607</v>
      </c>
      <c r="Z180" s="217">
        <v>0</v>
      </c>
      <c r="AA180" s="218">
        <f>Z180*K180</f>
        <v>0</v>
      </c>
      <c r="AR180" s="23" t="s">
        <v>188</v>
      </c>
      <c r="AT180" s="23" t="s">
        <v>184</v>
      </c>
      <c r="AU180" s="23" t="s">
        <v>101</v>
      </c>
      <c r="AY180" s="23" t="s">
        <v>183</v>
      </c>
      <c r="BE180" s="132">
        <f>IF(U180="základní",N180,0)</f>
        <v>0</v>
      </c>
      <c r="BF180" s="132">
        <f>IF(U180="snížená",N180,0)</f>
        <v>0</v>
      </c>
      <c r="BG180" s="132">
        <f>IF(U180="zákl. přenesená",N180,0)</f>
        <v>0</v>
      </c>
      <c r="BH180" s="132">
        <f>IF(U180="sníž. přenesená",N180,0)</f>
        <v>0</v>
      </c>
      <c r="BI180" s="132">
        <f>IF(U180="nulová",N180,0)</f>
        <v>0</v>
      </c>
      <c r="BJ180" s="23" t="s">
        <v>36</v>
      </c>
      <c r="BK180" s="132">
        <f>ROUND(L180*K180,2)</f>
        <v>0</v>
      </c>
      <c r="BL180" s="23" t="s">
        <v>188</v>
      </c>
      <c r="BM180" s="23" t="s">
        <v>263</v>
      </c>
    </row>
    <row r="181" s="10" customFormat="1" ht="16.5" customHeight="1">
      <c r="B181" s="219"/>
      <c r="C181" s="220"/>
      <c r="D181" s="220"/>
      <c r="E181" s="221" t="s">
        <v>5</v>
      </c>
      <c r="F181" s="222" t="s">
        <v>264</v>
      </c>
      <c r="G181" s="223"/>
      <c r="H181" s="223"/>
      <c r="I181" s="223"/>
      <c r="J181" s="220"/>
      <c r="K181" s="224">
        <v>0.29099999999999998</v>
      </c>
      <c r="L181" s="220"/>
      <c r="M181" s="220"/>
      <c r="N181" s="220"/>
      <c r="O181" s="220"/>
      <c r="P181" s="220"/>
      <c r="Q181" s="220"/>
      <c r="R181" s="225"/>
      <c r="T181" s="226"/>
      <c r="U181" s="220"/>
      <c r="V181" s="220"/>
      <c r="W181" s="220"/>
      <c r="X181" s="220"/>
      <c r="Y181" s="220"/>
      <c r="Z181" s="220"/>
      <c r="AA181" s="227"/>
      <c r="AT181" s="228" t="s">
        <v>191</v>
      </c>
      <c r="AU181" s="228" t="s">
        <v>101</v>
      </c>
      <c r="AV181" s="10" t="s">
        <v>101</v>
      </c>
      <c r="AW181" s="10" t="s">
        <v>35</v>
      </c>
      <c r="AX181" s="10" t="s">
        <v>36</v>
      </c>
      <c r="AY181" s="228" t="s">
        <v>183</v>
      </c>
    </row>
    <row r="182" s="1" customFormat="1" ht="25.5" customHeight="1">
      <c r="B182" s="174"/>
      <c r="C182" s="209" t="s">
        <v>265</v>
      </c>
      <c r="D182" s="209" t="s">
        <v>184</v>
      </c>
      <c r="E182" s="210" t="s">
        <v>266</v>
      </c>
      <c r="F182" s="211" t="s">
        <v>267</v>
      </c>
      <c r="G182" s="211"/>
      <c r="H182" s="211"/>
      <c r="I182" s="211"/>
      <c r="J182" s="212" t="s">
        <v>199</v>
      </c>
      <c r="K182" s="213">
        <v>13.858000000000001</v>
      </c>
      <c r="L182" s="214">
        <v>0</v>
      </c>
      <c r="M182" s="214"/>
      <c r="N182" s="215">
        <f>ROUND(L182*K182,2)</f>
        <v>0</v>
      </c>
      <c r="O182" s="215"/>
      <c r="P182" s="215"/>
      <c r="Q182" s="215"/>
      <c r="R182" s="178"/>
      <c r="T182" s="216" t="s">
        <v>5</v>
      </c>
      <c r="U182" s="57" t="s">
        <v>44</v>
      </c>
      <c r="V182" s="48"/>
      <c r="W182" s="217">
        <f>V182*K182</f>
        <v>0</v>
      </c>
      <c r="X182" s="217">
        <v>2.45329</v>
      </c>
      <c r="Y182" s="217">
        <f>X182*K182</f>
        <v>33.997692819999997</v>
      </c>
      <c r="Z182" s="217">
        <v>0</v>
      </c>
      <c r="AA182" s="218">
        <f>Z182*K182</f>
        <v>0</v>
      </c>
      <c r="AR182" s="23" t="s">
        <v>188</v>
      </c>
      <c r="AT182" s="23" t="s">
        <v>184</v>
      </c>
      <c r="AU182" s="23" t="s">
        <v>101</v>
      </c>
      <c r="AY182" s="23" t="s">
        <v>183</v>
      </c>
      <c r="BE182" s="132">
        <f>IF(U182="základní",N182,0)</f>
        <v>0</v>
      </c>
      <c r="BF182" s="132">
        <f>IF(U182="snížená",N182,0)</f>
        <v>0</v>
      </c>
      <c r="BG182" s="132">
        <f>IF(U182="zákl. přenesená",N182,0)</f>
        <v>0</v>
      </c>
      <c r="BH182" s="132">
        <f>IF(U182="sníž. přenesená",N182,0)</f>
        <v>0</v>
      </c>
      <c r="BI182" s="132">
        <f>IF(U182="nulová",N182,0)</f>
        <v>0</v>
      </c>
      <c r="BJ182" s="23" t="s">
        <v>36</v>
      </c>
      <c r="BK182" s="132">
        <f>ROUND(L182*K182,2)</f>
        <v>0</v>
      </c>
      <c r="BL182" s="23" t="s">
        <v>188</v>
      </c>
      <c r="BM182" s="23" t="s">
        <v>268</v>
      </c>
    </row>
    <row r="183" s="10" customFormat="1" ht="16.5" customHeight="1">
      <c r="B183" s="219"/>
      <c r="C183" s="220"/>
      <c r="D183" s="220"/>
      <c r="E183" s="221" t="s">
        <v>5</v>
      </c>
      <c r="F183" s="222" t="s">
        <v>269</v>
      </c>
      <c r="G183" s="223"/>
      <c r="H183" s="223"/>
      <c r="I183" s="223"/>
      <c r="J183" s="220"/>
      <c r="K183" s="224">
        <v>12.818</v>
      </c>
      <c r="L183" s="220"/>
      <c r="M183" s="220"/>
      <c r="N183" s="220"/>
      <c r="O183" s="220"/>
      <c r="P183" s="220"/>
      <c r="Q183" s="220"/>
      <c r="R183" s="225"/>
      <c r="T183" s="226"/>
      <c r="U183" s="220"/>
      <c r="V183" s="220"/>
      <c r="W183" s="220"/>
      <c r="X183" s="220"/>
      <c r="Y183" s="220"/>
      <c r="Z183" s="220"/>
      <c r="AA183" s="227"/>
      <c r="AT183" s="228" t="s">
        <v>191</v>
      </c>
      <c r="AU183" s="228" t="s">
        <v>101</v>
      </c>
      <c r="AV183" s="10" t="s">
        <v>101</v>
      </c>
      <c r="AW183" s="10" t="s">
        <v>35</v>
      </c>
      <c r="AX183" s="10" t="s">
        <v>79</v>
      </c>
      <c r="AY183" s="228" t="s">
        <v>183</v>
      </c>
    </row>
    <row r="184" s="10" customFormat="1" ht="25.5" customHeight="1">
      <c r="B184" s="219"/>
      <c r="C184" s="220"/>
      <c r="D184" s="220"/>
      <c r="E184" s="221" t="s">
        <v>5</v>
      </c>
      <c r="F184" s="229" t="s">
        <v>270</v>
      </c>
      <c r="G184" s="220"/>
      <c r="H184" s="220"/>
      <c r="I184" s="220"/>
      <c r="J184" s="220"/>
      <c r="K184" s="224">
        <v>1.04</v>
      </c>
      <c r="L184" s="220"/>
      <c r="M184" s="220"/>
      <c r="N184" s="220"/>
      <c r="O184" s="220"/>
      <c r="P184" s="220"/>
      <c r="Q184" s="220"/>
      <c r="R184" s="225"/>
      <c r="T184" s="226"/>
      <c r="U184" s="220"/>
      <c r="V184" s="220"/>
      <c r="W184" s="220"/>
      <c r="X184" s="220"/>
      <c r="Y184" s="220"/>
      <c r="Z184" s="220"/>
      <c r="AA184" s="227"/>
      <c r="AT184" s="228" t="s">
        <v>191</v>
      </c>
      <c r="AU184" s="228" t="s">
        <v>101</v>
      </c>
      <c r="AV184" s="10" t="s">
        <v>101</v>
      </c>
      <c r="AW184" s="10" t="s">
        <v>35</v>
      </c>
      <c r="AX184" s="10" t="s">
        <v>79</v>
      </c>
      <c r="AY184" s="228" t="s">
        <v>183</v>
      </c>
    </row>
    <row r="185" s="11" customFormat="1" ht="16.5" customHeight="1">
      <c r="B185" s="230"/>
      <c r="C185" s="231"/>
      <c r="D185" s="231"/>
      <c r="E185" s="232" t="s">
        <v>5</v>
      </c>
      <c r="F185" s="233" t="s">
        <v>237</v>
      </c>
      <c r="G185" s="231"/>
      <c r="H185" s="231"/>
      <c r="I185" s="231"/>
      <c r="J185" s="231"/>
      <c r="K185" s="234">
        <v>13.858000000000001</v>
      </c>
      <c r="L185" s="231"/>
      <c r="M185" s="231"/>
      <c r="N185" s="231"/>
      <c r="O185" s="231"/>
      <c r="P185" s="231"/>
      <c r="Q185" s="231"/>
      <c r="R185" s="235"/>
      <c r="T185" s="236"/>
      <c r="U185" s="231"/>
      <c r="V185" s="231"/>
      <c r="W185" s="231"/>
      <c r="X185" s="231"/>
      <c r="Y185" s="231"/>
      <c r="Z185" s="231"/>
      <c r="AA185" s="237"/>
      <c r="AT185" s="238" t="s">
        <v>191</v>
      </c>
      <c r="AU185" s="238" t="s">
        <v>101</v>
      </c>
      <c r="AV185" s="11" t="s">
        <v>188</v>
      </c>
      <c r="AW185" s="11" t="s">
        <v>35</v>
      </c>
      <c r="AX185" s="11" t="s">
        <v>36</v>
      </c>
      <c r="AY185" s="238" t="s">
        <v>183</v>
      </c>
    </row>
    <row r="186" s="1" customFormat="1" ht="16.5" customHeight="1">
      <c r="B186" s="174"/>
      <c r="C186" s="209" t="s">
        <v>271</v>
      </c>
      <c r="D186" s="209" t="s">
        <v>184</v>
      </c>
      <c r="E186" s="210" t="s">
        <v>272</v>
      </c>
      <c r="F186" s="211" t="s">
        <v>273</v>
      </c>
      <c r="G186" s="211"/>
      <c r="H186" s="211"/>
      <c r="I186" s="211"/>
      <c r="J186" s="212" t="s">
        <v>187</v>
      </c>
      <c r="K186" s="213">
        <v>62.979999999999997</v>
      </c>
      <c r="L186" s="214">
        <v>0</v>
      </c>
      <c r="M186" s="214"/>
      <c r="N186" s="215">
        <f>ROUND(L186*K186,2)</f>
        <v>0</v>
      </c>
      <c r="O186" s="215"/>
      <c r="P186" s="215"/>
      <c r="Q186" s="215"/>
      <c r="R186" s="178"/>
      <c r="T186" s="216" t="s">
        <v>5</v>
      </c>
      <c r="U186" s="57" t="s">
        <v>44</v>
      </c>
      <c r="V186" s="48"/>
      <c r="W186" s="217">
        <f>V186*K186</f>
        <v>0</v>
      </c>
      <c r="X186" s="217">
        <v>0.0026900000000000001</v>
      </c>
      <c r="Y186" s="217">
        <f>X186*K186</f>
        <v>0.16941619999999999</v>
      </c>
      <c r="Z186" s="217">
        <v>0</v>
      </c>
      <c r="AA186" s="218">
        <f>Z186*K186</f>
        <v>0</v>
      </c>
      <c r="AR186" s="23" t="s">
        <v>188</v>
      </c>
      <c r="AT186" s="23" t="s">
        <v>184</v>
      </c>
      <c r="AU186" s="23" t="s">
        <v>101</v>
      </c>
      <c r="AY186" s="23" t="s">
        <v>183</v>
      </c>
      <c r="BE186" s="132">
        <f>IF(U186="základní",N186,0)</f>
        <v>0</v>
      </c>
      <c r="BF186" s="132">
        <f>IF(U186="snížená",N186,0)</f>
        <v>0</v>
      </c>
      <c r="BG186" s="132">
        <f>IF(U186="zákl. přenesená",N186,0)</f>
        <v>0</v>
      </c>
      <c r="BH186" s="132">
        <f>IF(U186="sníž. přenesená",N186,0)</f>
        <v>0</v>
      </c>
      <c r="BI186" s="132">
        <f>IF(U186="nulová",N186,0)</f>
        <v>0</v>
      </c>
      <c r="BJ186" s="23" t="s">
        <v>36</v>
      </c>
      <c r="BK186" s="132">
        <f>ROUND(L186*K186,2)</f>
        <v>0</v>
      </c>
      <c r="BL186" s="23" t="s">
        <v>188</v>
      </c>
      <c r="BM186" s="23" t="s">
        <v>274</v>
      </c>
    </row>
    <row r="187" s="10" customFormat="1" ht="25.5" customHeight="1">
      <c r="B187" s="219"/>
      <c r="C187" s="220"/>
      <c r="D187" s="220"/>
      <c r="E187" s="221" t="s">
        <v>5</v>
      </c>
      <c r="F187" s="222" t="s">
        <v>275</v>
      </c>
      <c r="G187" s="223"/>
      <c r="H187" s="223"/>
      <c r="I187" s="223"/>
      <c r="J187" s="220"/>
      <c r="K187" s="224">
        <v>62.979999999999997</v>
      </c>
      <c r="L187" s="220"/>
      <c r="M187" s="220"/>
      <c r="N187" s="220"/>
      <c r="O187" s="220"/>
      <c r="P187" s="220"/>
      <c r="Q187" s="220"/>
      <c r="R187" s="225"/>
      <c r="T187" s="226"/>
      <c r="U187" s="220"/>
      <c r="V187" s="220"/>
      <c r="W187" s="220"/>
      <c r="X187" s="220"/>
      <c r="Y187" s="220"/>
      <c r="Z187" s="220"/>
      <c r="AA187" s="227"/>
      <c r="AT187" s="228" t="s">
        <v>191</v>
      </c>
      <c r="AU187" s="228" t="s">
        <v>101</v>
      </c>
      <c r="AV187" s="10" t="s">
        <v>101</v>
      </c>
      <c r="AW187" s="10" t="s">
        <v>35</v>
      </c>
      <c r="AX187" s="10" t="s">
        <v>36</v>
      </c>
      <c r="AY187" s="228" t="s">
        <v>183</v>
      </c>
    </row>
    <row r="188" s="1" customFormat="1" ht="25.5" customHeight="1">
      <c r="B188" s="174"/>
      <c r="C188" s="209" t="s">
        <v>276</v>
      </c>
      <c r="D188" s="209" t="s">
        <v>184</v>
      </c>
      <c r="E188" s="210" t="s">
        <v>277</v>
      </c>
      <c r="F188" s="211" t="s">
        <v>278</v>
      </c>
      <c r="G188" s="211"/>
      <c r="H188" s="211"/>
      <c r="I188" s="211"/>
      <c r="J188" s="212" t="s">
        <v>187</v>
      </c>
      <c r="K188" s="213">
        <v>62.979999999999997</v>
      </c>
      <c r="L188" s="214">
        <v>0</v>
      </c>
      <c r="M188" s="214"/>
      <c r="N188" s="215">
        <f>ROUND(L188*K188,2)</f>
        <v>0</v>
      </c>
      <c r="O188" s="215"/>
      <c r="P188" s="215"/>
      <c r="Q188" s="215"/>
      <c r="R188" s="178"/>
      <c r="T188" s="216" t="s">
        <v>5</v>
      </c>
      <c r="U188" s="57" t="s">
        <v>44</v>
      </c>
      <c r="V188" s="48"/>
      <c r="W188" s="217">
        <f>V188*K188</f>
        <v>0</v>
      </c>
      <c r="X188" s="217">
        <v>0</v>
      </c>
      <c r="Y188" s="217">
        <f>X188*K188</f>
        <v>0</v>
      </c>
      <c r="Z188" s="217">
        <v>0</v>
      </c>
      <c r="AA188" s="218">
        <f>Z188*K188</f>
        <v>0</v>
      </c>
      <c r="AR188" s="23" t="s">
        <v>188</v>
      </c>
      <c r="AT188" s="23" t="s">
        <v>184</v>
      </c>
      <c r="AU188" s="23" t="s">
        <v>101</v>
      </c>
      <c r="AY188" s="23" t="s">
        <v>183</v>
      </c>
      <c r="BE188" s="132">
        <f>IF(U188="základní",N188,0)</f>
        <v>0</v>
      </c>
      <c r="BF188" s="132">
        <f>IF(U188="snížená",N188,0)</f>
        <v>0</v>
      </c>
      <c r="BG188" s="132">
        <f>IF(U188="zákl. přenesená",N188,0)</f>
        <v>0</v>
      </c>
      <c r="BH188" s="132">
        <f>IF(U188="sníž. přenesená",N188,0)</f>
        <v>0</v>
      </c>
      <c r="BI188" s="132">
        <f>IF(U188="nulová",N188,0)</f>
        <v>0</v>
      </c>
      <c r="BJ188" s="23" t="s">
        <v>36</v>
      </c>
      <c r="BK188" s="132">
        <f>ROUND(L188*K188,2)</f>
        <v>0</v>
      </c>
      <c r="BL188" s="23" t="s">
        <v>188</v>
      </c>
      <c r="BM188" s="23" t="s">
        <v>279</v>
      </c>
    </row>
    <row r="189" s="1" customFormat="1" ht="25.5" customHeight="1">
      <c r="B189" s="174"/>
      <c r="C189" s="209" t="s">
        <v>280</v>
      </c>
      <c r="D189" s="209" t="s">
        <v>184</v>
      </c>
      <c r="E189" s="210" t="s">
        <v>281</v>
      </c>
      <c r="F189" s="211" t="s">
        <v>282</v>
      </c>
      <c r="G189" s="211"/>
      <c r="H189" s="211"/>
      <c r="I189" s="211"/>
      <c r="J189" s="212" t="s">
        <v>187</v>
      </c>
      <c r="K189" s="213">
        <v>16.5</v>
      </c>
      <c r="L189" s="214">
        <v>0</v>
      </c>
      <c r="M189" s="214"/>
      <c r="N189" s="215">
        <f>ROUND(L189*K189,2)</f>
        <v>0</v>
      </c>
      <c r="O189" s="215"/>
      <c r="P189" s="215"/>
      <c r="Q189" s="215"/>
      <c r="R189" s="178"/>
      <c r="T189" s="216" t="s">
        <v>5</v>
      </c>
      <c r="U189" s="57" t="s">
        <v>44</v>
      </c>
      <c r="V189" s="48"/>
      <c r="W189" s="217">
        <f>V189*K189</f>
        <v>0</v>
      </c>
      <c r="X189" s="217">
        <v>0.018249999999999999</v>
      </c>
      <c r="Y189" s="217">
        <f>X189*K189</f>
        <v>0.30112499999999998</v>
      </c>
      <c r="Z189" s="217">
        <v>0</v>
      </c>
      <c r="AA189" s="218">
        <f>Z189*K189</f>
        <v>0</v>
      </c>
      <c r="AR189" s="23" t="s">
        <v>188</v>
      </c>
      <c r="AT189" s="23" t="s">
        <v>184</v>
      </c>
      <c r="AU189" s="23" t="s">
        <v>101</v>
      </c>
      <c r="AY189" s="23" t="s">
        <v>183</v>
      </c>
      <c r="BE189" s="132">
        <f>IF(U189="základní",N189,0)</f>
        <v>0</v>
      </c>
      <c r="BF189" s="132">
        <f>IF(U189="snížená",N189,0)</f>
        <v>0</v>
      </c>
      <c r="BG189" s="132">
        <f>IF(U189="zákl. přenesená",N189,0)</f>
        <v>0</v>
      </c>
      <c r="BH189" s="132">
        <f>IF(U189="sníž. přenesená",N189,0)</f>
        <v>0</v>
      </c>
      <c r="BI189" s="132">
        <f>IF(U189="nulová",N189,0)</f>
        <v>0</v>
      </c>
      <c r="BJ189" s="23" t="s">
        <v>36</v>
      </c>
      <c r="BK189" s="132">
        <f>ROUND(L189*K189,2)</f>
        <v>0</v>
      </c>
      <c r="BL189" s="23" t="s">
        <v>188</v>
      </c>
      <c r="BM189" s="23" t="s">
        <v>283</v>
      </c>
    </row>
    <row r="190" s="10" customFormat="1" ht="16.5" customHeight="1">
      <c r="B190" s="219"/>
      <c r="C190" s="220"/>
      <c r="D190" s="220"/>
      <c r="E190" s="221" t="s">
        <v>5</v>
      </c>
      <c r="F190" s="222" t="s">
        <v>284</v>
      </c>
      <c r="G190" s="223"/>
      <c r="H190" s="223"/>
      <c r="I190" s="223"/>
      <c r="J190" s="220"/>
      <c r="K190" s="224">
        <v>16.5</v>
      </c>
      <c r="L190" s="220"/>
      <c r="M190" s="220"/>
      <c r="N190" s="220"/>
      <c r="O190" s="220"/>
      <c r="P190" s="220"/>
      <c r="Q190" s="220"/>
      <c r="R190" s="225"/>
      <c r="T190" s="226"/>
      <c r="U190" s="220"/>
      <c r="V190" s="220"/>
      <c r="W190" s="220"/>
      <c r="X190" s="220"/>
      <c r="Y190" s="220"/>
      <c r="Z190" s="220"/>
      <c r="AA190" s="227"/>
      <c r="AT190" s="228" t="s">
        <v>191</v>
      </c>
      <c r="AU190" s="228" t="s">
        <v>101</v>
      </c>
      <c r="AV190" s="10" t="s">
        <v>101</v>
      </c>
      <c r="AW190" s="10" t="s">
        <v>35</v>
      </c>
      <c r="AX190" s="10" t="s">
        <v>36</v>
      </c>
      <c r="AY190" s="228" t="s">
        <v>183</v>
      </c>
    </row>
    <row r="191" s="1" customFormat="1" ht="25.5" customHeight="1">
      <c r="B191" s="174"/>
      <c r="C191" s="209" t="s">
        <v>10</v>
      </c>
      <c r="D191" s="209" t="s">
        <v>184</v>
      </c>
      <c r="E191" s="210" t="s">
        <v>285</v>
      </c>
      <c r="F191" s="211" t="s">
        <v>286</v>
      </c>
      <c r="G191" s="211"/>
      <c r="H191" s="211"/>
      <c r="I191" s="211"/>
      <c r="J191" s="212" t="s">
        <v>262</v>
      </c>
      <c r="K191" s="213">
        <v>0.33100000000000002</v>
      </c>
      <c r="L191" s="214">
        <v>0</v>
      </c>
      <c r="M191" s="214"/>
      <c r="N191" s="215">
        <f>ROUND(L191*K191,2)</f>
        <v>0</v>
      </c>
      <c r="O191" s="215"/>
      <c r="P191" s="215"/>
      <c r="Q191" s="215"/>
      <c r="R191" s="178"/>
      <c r="T191" s="216" t="s">
        <v>5</v>
      </c>
      <c r="U191" s="57" t="s">
        <v>44</v>
      </c>
      <c r="V191" s="48"/>
      <c r="W191" s="217">
        <f>V191*K191</f>
        <v>0</v>
      </c>
      <c r="X191" s="217">
        <v>1.0601700000000001</v>
      </c>
      <c r="Y191" s="217">
        <f>X191*K191</f>
        <v>0.35091627000000003</v>
      </c>
      <c r="Z191" s="217">
        <v>0</v>
      </c>
      <c r="AA191" s="218">
        <f>Z191*K191</f>
        <v>0</v>
      </c>
      <c r="AR191" s="23" t="s">
        <v>188</v>
      </c>
      <c r="AT191" s="23" t="s">
        <v>184</v>
      </c>
      <c r="AU191" s="23" t="s">
        <v>101</v>
      </c>
      <c r="AY191" s="23" t="s">
        <v>183</v>
      </c>
      <c r="BE191" s="132">
        <f>IF(U191="základní",N191,0)</f>
        <v>0</v>
      </c>
      <c r="BF191" s="132">
        <f>IF(U191="snížená",N191,0)</f>
        <v>0</v>
      </c>
      <c r="BG191" s="132">
        <f>IF(U191="zákl. přenesená",N191,0)</f>
        <v>0</v>
      </c>
      <c r="BH191" s="132">
        <f>IF(U191="sníž. přenesená",N191,0)</f>
        <v>0</v>
      </c>
      <c r="BI191" s="132">
        <f>IF(U191="nulová",N191,0)</f>
        <v>0</v>
      </c>
      <c r="BJ191" s="23" t="s">
        <v>36</v>
      </c>
      <c r="BK191" s="132">
        <f>ROUND(L191*K191,2)</f>
        <v>0</v>
      </c>
      <c r="BL191" s="23" t="s">
        <v>188</v>
      </c>
      <c r="BM191" s="23" t="s">
        <v>287</v>
      </c>
    </row>
    <row r="192" s="10" customFormat="1" ht="25.5" customHeight="1">
      <c r="B192" s="219"/>
      <c r="C192" s="220"/>
      <c r="D192" s="220"/>
      <c r="E192" s="221" t="s">
        <v>5</v>
      </c>
      <c r="F192" s="222" t="s">
        <v>288</v>
      </c>
      <c r="G192" s="223"/>
      <c r="H192" s="223"/>
      <c r="I192" s="223"/>
      <c r="J192" s="220"/>
      <c r="K192" s="224">
        <v>0.33100000000000002</v>
      </c>
      <c r="L192" s="220"/>
      <c r="M192" s="220"/>
      <c r="N192" s="220"/>
      <c r="O192" s="220"/>
      <c r="P192" s="220"/>
      <c r="Q192" s="220"/>
      <c r="R192" s="225"/>
      <c r="T192" s="226"/>
      <c r="U192" s="220"/>
      <c r="V192" s="220"/>
      <c r="W192" s="220"/>
      <c r="X192" s="220"/>
      <c r="Y192" s="220"/>
      <c r="Z192" s="220"/>
      <c r="AA192" s="227"/>
      <c r="AT192" s="228" t="s">
        <v>191</v>
      </c>
      <c r="AU192" s="228" t="s">
        <v>101</v>
      </c>
      <c r="AV192" s="10" t="s">
        <v>101</v>
      </c>
      <c r="AW192" s="10" t="s">
        <v>35</v>
      </c>
      <c r="AX192" s="10" t="s">
        <v>36</v>
      </c>
      <c r="AY192" s="228" t="s">
        <v>183</v>
      </c>
    </row>
    <row r="193" s="9" customFormat="1" ht="29.88" customHeight="1">
      <c r="B193" s="196"/>
      <c r="C193" s="197"/>
      <c r="D193" s="206" t="s">
        <v>131</v>
      </c>
      <c r="E193" s="206"/>
      <c r="F193" s="206"/>
      <c r="G193" s="206"/>
      <c r="H193" s="206"/>
      <c r="I193" s="206"/>
      <c r="J193" s="206"/>
      <c r="K193" s="206"/>
      <c r="L193" s="206"/>
      <c r="M193" s="206"/>
      <c r="N193" s="207">
        <f>BK193</f>
        <v>0</v>
      </c>
      <c r="O193" s="208"/>
      <c r="P193" s="208"/>
      <c r="Q193" s="208"/>
      <c r="R193" s="199"/>
      <c r="T193" s="200"/>
      <c r="U193" s="197"/>
      <c r="V193" s="197"/>
      <c r="W193" s="201">
        <f>SUM(W194:W215)</f>
        <v>0</v>
      </c>
      <c r="X193" s="197"/>
      <c r="Y193" s="201">
        <f>SUM(Y194:Y215)</f>
        <v>34.531070729999989</v>
      </c>
      <c r="Z193" s="197"/>
      <c r="AA193" s="202">
        <f>SUM(AA194:AA215)</f>
        <v>0</v>
      </c>
      <c r="AR193" s="203" t="s">
        <v>36</v>
      </c>
      <c r="AT193" s="204" t="s">
        <v>78</v>
      </c>
      <c r="AU193" s="204" t="s">
        <v>36</v>
      </c>
      <c r="AY193" s="203" t="s">
        <v>183</v>
      </c>
      <c r="BK193" s="205">
        <f>SUM(BK194:BK215)</f>
        <v>0</v>
      </c>
    </row>
    <row r="194" s="1" customFormat="1" ht="25.5" customHeight="1">
      <c r="B194" s="174"/>
      <c r="C194" s="209" t="s">
        <v>289</v>
      </c>
      <c r="D194" s="209" t="s">
        <v>184</v>
      </c>
      <c r="E194" s="210" t="s">
        <v>290</v>
      </c>
      <c r="F194" s="211" t="s">
        <v>291</v>
      </c>
      <c r="G194" s="211"/>
      <c r="H194" s="211"/>
      <c r="I194" s="211"/>
      <c r="J194" s="212" t="s">
        <v>187</v>
      </c>
      <c r="K194" s="213">
        <v>6.4000000000000004</v>
      </c>
      <c r="L194" s="214">
        <v>0</v>
      </c>
      <c r="M194" s="214"/>
      <c r="N194" s="215">
        <f>ROUND(L194*K194,2)</f>
        <v>0</v>
      </c>
      <c r="O194" s="215"/>
      <c r="P194" s="215"/>
      <c r="Q194" s="215"/>
      <c r="R194" s="178"/>
      <c r="T194" s="216" t="s">
        <v>5</v>
      </c>
      <c r="U194" s="57" t="s">
        <v>44</v>
      </c>
      <c r="V194" s="48"/>
      <c r="W194" s="217">
        <f>V194*K194</f>
        <v>0</v>
      </c>
      <c r="X194" s="217">
        <v>0.13708999999999999</v>
      </c>
      <c r="Y194" s="217">
        <f>X194*K194</f>
        <v>0.87737599999999993</v>
      </c>
      <c r="Z194" s="217">
        <v>0</v>
      </c>
      <c r="AA194" s="218">
        <f>Z194*K194</f>
        <v>0</v>
      </c>
      <c r="AR194" s="23" t="s">
        <v>188</v>
      </c>
      <c r="AT194" s="23" t="s">
        <v>184</v>
      </c>
      <c r="AU194" s="23" t="s">
        <v>101</v>
      </c>
      <c r="AY194" s="23" t="s">
        <v>183</v>
      </c>
      <c r="BE194" s="132">
        <f>IF(U194="základní",N194,0)</f>
        <v>0</v>
      </c>
      <c r="BF194" s="132">
        <f>IF(U194="snížená",N194,0)</f>
        <v>0</v>
      </c>
      <c r="BG194" s="132">
        <f>IF(U194="zákl. přenesená",N194,0)</f>
        <v>0</v>
      </c>
      <c r="BH194" s="132">
        <f>IF(U194="sníž. přenesená",N194,0)</f>
        <v>0</v>
      </c>
      <c r="BI194" s="132">
        <f>IF(U194="nulová",N194,0)</f>
        <v>0</v>
      </c>
      <c r="BJ194" s="23" t="s">
        <v>36</v>
      </c>
      <c r="BK194" s="132">
        <f>ROUND(L194*K194,2)</f>
        <v>0</v>
      </c>
      <c r="BL194" s="23" t="s">
        <v>188</v>
      </c>
      <c r="BM194" s="23" t="s">
        <v>292</v>
      </c>
    </row>
    <row r="195" s="10" customFormat="1" ht="16.5" customHeight="1">
      <c r="B195" s="219"/>
      <c r="C195" s="220"/>
      <c r="D195" s="220"/>
      <c r="E195" s="221" t="s">
        <v>5</v>
      </c>
      <c r="F195" s="222" t="s">
        <v>293</v>
      </c>
      <c r="G195" s="223"/>
      <c r="H195" s="223"/>
      <c r="I195" s="223"/>
      <c r="J195" s="220"/>
      <c r="K195" s="224">
        <v>6.4000000000000004</v>
      </c>
      <c r="L195" s="220"/>
      <c r="M195" s="220"/>
      <c r="N195" s="220"/>
      <c r="O195" s="220"/>
      <c r="P195" s="220"/>
      <c r="Q195" s="220"/>
      <c r="R195" s="225"/>
      <c r="T195" s="226"/>
      <c r="U195" s="220"/>
      <c r="V195" s="220"/>
      <c r="W195" s="220"/>
      <c r="X195" s="220"/>
      <c r="Y195" s="220"/>
      <c r="Z195" s="220"/>
      <c r="AA195" s="227"/>
      <c r="AT195" s="228" t="s">
        <v>191</v>
      </c>
      <c r="AU195" s="228" t="s">
        <v>101</v>
      </c>
      <c r="AV195" s="10" t="s">
        <v>101</v>
      </c>
      <c r="AW195" s="10" t="s">
        <v>35</v>
      </c>
      <c r="AX195" s="10" t="s">
        <v>36</v>
      </c>
      <c r="AY195" s="228" t="s">
        <v>183</v>
      </c>
    </row>
    <row r="196" s="1" customFormat="1" ht="38.25" customHeight="1">
      <c r="B196" s="174"/>
      <c r="C196" s="209" t="s">
        <v>294</v>
      </c>
      <c r="D196" s="209" t="s">
        <v>184</v>
      </c>
      <c r="E196" s="210" t="s">
        <v>295</v>
      </c>
      <c r="F196" s="211" t="s">
        <v>296</v>
      </c>
      <c r="G196" s="211"/>
      <c r="H196" s="211"/>
      <c r="I196" s="211"/>
      <c r="J196" s="212" t="s">
        <v>187</v>
      </c>
      <c r="K196" s="213">
        <v>9.5749999999999993</v>
      </c>
      <c r="L196" s="214">
        <v>0</v>
      </c>
      <c r="M196" s="214"/>
      <c r="N196" s="215">
        <f>ROUND(L196*K196,2)</f>
        <v>0</v>
      </c>
      <c r="O196" s="215"/>
      <c r="P196" s="215"/>
      <c r="Q196" s="215"/>
      <c r="R196" s="178"/>
      <c r="T196" s="216" t="s">
        <v>5</v>
      </c>
      <c r="U196" s="57" t="s">
        <v>44</v>
      </c>
      <c r="V196" s="48"/>
      <c r="W196" s="217">
        <f>V196*K196</f>
        <v>0</v>
      </c>
      <c r="X196" s="217">
        <v>0.20133000000000001</v>
      </c>
      <c r="Y196" s="217">
        <f>X196*K196</f>
        <v>1.9277347499999999</v>
      </c>
      <c r="Z196" s="217">
        <v>0</v>
      </c>
      <c r="AA196" s="218">
        <f>Z196*K196</f>
        <v>0</v>
      </c>
      <c r="AR196" s="23" t="s">
        <v>188</v>
      </c>
      <c r="AT196" s="23" t="s">
        <v>184</v>
      </c>
      <c r="AU196" s="23" t="s">
        <v>101</v>
      </c>
      <c r="AY196" s="23" t="s">
        <v>183</v>
      </c>
      <c r="BE196" s="132">
        <f>IF(U196="základní",N196,0)</f>
        <v>0</v>
      </c>
      <c r="BF196" s="132">
        <f>IF(U196="snížená",N196,0)</f>
        <v>0</v>
      </c>
      <c r="BG196" s="132">
        <f>IF(U196="zákl. přenesená",N196,0)</f>
        <v>0</v>
      </c>
      <c r="BH196" s="132">
        <f>IF(U196="sníž. přenesená",N196,0)</f>
        <v>0</v>
      </c>
      <c r="BI196" s="132">
        <f>IF(U196="nulová",N196,0)</f>
        <v>0</v>
      </c>
      <c r="BJ196" s="23" t="s">
        <v>36</v>
      </c>
      <c r="BK196" s="132">
        <f>ROUND(L196*K196,2)</f>
        <v>0</v>
      </c>
      <c r="BL196" s="23" t="s">
        <v>188</v>
      </c>
      <c r="BM196" s="23" t="s">
        <v>297</v>
      </c>
    </row>
    <row r="197" s="10" customFormat="1" ht="16.5" customHeight="1">
      <c r="B197" s="219"/>
      <c r="C197" s="220"/>
      <c r="D197" s="220"/>
      <c r="E197" s="221" t="s">
        <v>5</v>
      </c>
      <c r="F197" s="222" t="s">
        <v>298</v>
      </c>
      <c r="G197" s="223"/>
      <c r="H197" s="223"/>
      <c r="I197" s="223"/>
      <c r="J197" s="220"/>
      <c r="K197" s="224">
        <v>9.5749999999999993</v>
      </c>
      <c r="L197" s="220"/>
      <c r="M197" s="220"/>
      <c r="N197" s="220"/>
      <c r="O197" s="220"/>
      <c r="P197" s="220"/>
      <c r="Q197" s="220"/>
      <c r="R197" s="225"/>
      <c r="T197" s="226"/>
      <c r="U197" s="220"/>
      <c r="V197" s="220"/>
      <c r="W197" s="220"/>
      <c r="X197" s="220"/>
      <c r="Y197" s="220"/>
      <c r="Z197" s="220"/>
      <c r="AA197" s="227"/>
      <c r="AT197" s="228" t="s">
        <v>191</v>
      </c>
      <c r="AU197" s="228" t="s">
        <v>101</v>
      </c>
      <c r="AV197" s="10" t="s">
        <v>101</v>
      </c>
      <c r="AW197" s="10" t="s">
        <v>35</v>
      </c>
      <c r="AX197" s="10" t="s">
        <v>36</v>
      </c>
      <c r="AY197" s="228" t="s">
        <v>183</v>
      </c>
    </row>
    <row r="198" s="1" customFormat="1" ht="38.25" customHeight="1">
      <c r="B198" s="174"/>
      <c r="C198" s="209" t="s">
        <v>299</v>
      </c>
      <c r="D198" s="209" t="s">
        <v>184</v>
      </c>
      <c r="E198" s="210" t="s">
        <v>300</v>
      </c>
      <c r="F198" s="211" t="s">
        <v>301</v>
      </c>
      <c r="G198" s="211"/>
      <c r="H198" s="211"/>
      <c r="I198" s="211"/>
      <c r="J198" s="212" t="s">
        <v>187</v>
      </c>
      <c r="K198" s="213">
        <v>77.686999999999998</v>
      </c>
      <c r="L198" s="214">
        <v>0</v>
      </c>
      <c r="M198" s="214"/>
      <c r="N198" s="215">
        <f>ROUND(L198*K198,2)</f>
        <v>0</v>
      </c>
      <c r="O198" s="215"/>
      <c r="P198" s="215"/>
      <c r="Q198" s="215"/>
      <c r="R198" s="178"/>
      <c r="T198" s="216" t="s">
        <v>5</v>
      </c>
      <c r="U198" s="57" t="s">
        <v>44</v>
      </c>
      <c r="V198" s="48"/>
      <c r="W198" s="217">
        <f>V198*K198</f>
        <v>0</v>
      </c>
      <c r="X198" s="217">
        <v>0.29424</v>
      </c>
      <c r="Y198" s="217">
        <f>X198*K198</f>
        <v>22.858622879999999</v>
      </c>
      <c r="Z198" s="217">
        <v>0</v>
      </c>
      <c r="AA198" s="218">
        <f>Z198*K198</f>
        <v>0</v>
      </c>
      <c r="AR198" s="23" t="s">
        <v>188</v>
      </c>
      <c r="AT198" s="23" t="s">
        <v>184</v>
      </c>
      <c r="AU198" s="23" t="s">
        <v>101</v>
      </c>
      <c r="AY198" s="23" t="s">
        <v>183</v>
      </c>
      <c r="BE198" s="132">
        <f>IF(U198="základní",N198,0)</f>
        <v>0</v>
      </c>
      <c r="BF198" s="132">
        <f>IF(U198="snížená",N198,0)</f>
        <v>0</v>
      </c>
      <c r="BG198" s="132">
        <f>IF(U198="zákl. přenesená",N198,0)</f>
        <v>0</v>
      </c>
      <c r="BH198" s="132">
        <f>IF(U198="sníž. přenesená",N198,0)</f>
        <v>0</v>
      </c>
      <c r="BI198" s="132">
        <f>IF(U198="nulová",N198,0)</f>
        <v>0</v>
      </c>
      <c r="BJ198" s="23" t="s">
        <v>36</v>
      </c>
      <c r="BK198" s="132">
        <f>ROUND(L198*K198,2)</f>
        <v>0</v>
      </c>
      <c r="BL198" s="23" t="s">
        <v>188</v>
      </c>
      <c r="BM198" s="23" t="s">
        <v>302</v>
      </c>
    </row>
    <row r="199" s="10" customFormat="1" ht="16.5" customHeight="1">
      <c r="B199" s="219"/>
      <c r="C199" s="220"/>
      <c r="D199" s="220"/>
      <c r="E199" s="221" t="s">
        <v>5</v>
      </c>
      <c r="F199" s="222" t="s">
        <v>303</v>
      </c>
      <c r="G199" s="223"/>
      <c r="H199" s="223"/>
      <c r="I199" s="223"/>
      <c r="J199" s="220"/>
      <c r="K199" s="224">
        <v>86.811999999999998</v>
      </c>
      <c r="L199" s="220"/>
      <c r="M199" s="220"/>
      <c r="N199" s="220"/>
      <c r="O199" s="220"/>
      <c r="P199" s="220"/>
      <c r="Q199" s="220"/>
      <c r="R199" s="225"/>
      <c r="T199" s="226"/>
      <c r="U199" s="220"/>
      <c r="V199" s="220"/>
      <c r="W199" s="220"/>
      <c r="X199" s="220"/>
      <c r="Y199" s="220"/>
      <c r="Z199" s="220"/>
      <c r="AA199" s="227"/>
      <c r="AT199" s="228" t="s">
        <v>191</v>
      </c>
      <c r="AU199" s="228" t="s">
        <v>101</v>
      </c>
      <c r="AV199" s="10" t="s">
        <v>101</v>
      </c>
      <c r="AW199" s="10" t="s">
        <v>35</v>
      </c>
      <c r="AX199" s="10" t="s">
        <v>79</v>
      </c>
      <c r="AY199" s="228" t="s">
        <v>183</v>
      </c>
    </row>
    <row r="200" s="10" customFormat="1" ht="16.5" customHeight="1">
      <c r="B200" s="219"/>
      <c r="C200" s="220"/>
      <c r="D200" s="220"/>
      <c r="E200" s="221" t="s">
        <v>5</v>
      </c>
      <c r="F200" s="229" t="s">
        <v>304</v>
      </c>
      <c r="G200" s="220"/>
      <c r="H200" s="220"/>
      <c r="I200" s="220"/>
      <c r="J200" s="220"/>
      <c r="K200" s="224">
        <v>-9.125</v>
      </c>
      <c r="L200" s="220"/>
      <c r="M200" s="220"/>
      <c r="N200" s="220"/>
      <c r="O200" s="220"/>
      <c r="P200" s="220"/>
      <c r="Q200" s="220"/>
      <c r="R200" s="225"/>
      <c r="T200" s="226"/>
      <c r="U200" s="220"/>
      <c r="V200" s="220"/>
      <c r="W200" s="220"/>
      <c r="X200" s="220"/>
      <c r="Y200" s="220"/>
      <c r="Z200" s="220"/>
      <c r="AA200" s="227"/>
      <c r="AT200" s="228" t="s">
        <v>191</v>
      </c>
      <c r="AU200" s="228" t="s">
        <v>101</v>
      </c>
      <c r="AV200" s="10" t="s">
        <v>101</v>
      </c>
      <c r="AW200" s="10" t="s">
        <v>35</v>
      </c>
      <c r="AX200" s="10" t="s">
        <v>79</v>
      </c>
      <c r="AY200" s="228" t="s">
        <v>183</v>
      </c>
    </row>
    <row r="201" s="11" customFormat="1" ht="16.5" customHeight="1">
      <c r="B201" s="230"/>
      <c r="C201" s="231"/>
      <c r="D201" s="231"/>
      <c r="E201" s="232" t="s">
        <v>5</v>
      </c>
      <c r="F201" s="233" t="s">
        <v>237</v>
      </c>
      <c r="G201" s="231"/>
      <c r="H201" s="231"/>
      <c r="I201" s="231"/>
      <c r="J201" s="231"/>
      <c r="K201" s="234">
        <v>77.686999999999998</v>
      </c>
      <c r="L201" s="231"/>
      <c r="M201" s="231"/>
      <c r="N201" s="231"/>
      <c r="O201" s="231"/>
      <c r="P201" s="231"/>
      <c r="Q201" s="231"/>
      <c r="R201" s="235"/>
      <c r="T201" s="236"/>
      <c r="U201" s="231"/>
      <c r="V201" s="231"/>
      <c r="W201" s="231"/>
      <c r="X201" s="231"/>
      <c r="Y201" s="231"/>
      <c r="Z201" s="231"/>
      <c r="AA201" s="237"/>
      <c r="AT201" s="238" t="s">
        <v>191</v>
      </c>
      <c r="AU201" s="238" t="s">
        <v>101</v>
      </c>
      <c r="AV201" s="11" t="s">
        <v>188</v>
      </c>
      <c r="AW201" s="11" t="s">
        <v>35</v>
      </c>
      <c r="AX201" s="11" t="s">
        <v>36</v>
      </c>
      <c r="AY201" s="238" t="s">
        <v>183</v>
      </c>
    </row>
    <row r="202" s="1" customFormat="1" ht="38.25" customHeight="1">
      <c r="B202" s="174"/>
      <c r="C202" s="209" t="s">
        <v>305</v>
      </c>
      <c r="D202" s="209" t="s">
        <v>184</v>
      </c>
      <c r="E202" s="210" t="s">
        <v>306</v>
      </c>
      <c r="F202" s="211" t="s">
        <v>307</v>
      </c>
      <c r="G202" s="211"/>
      <c r="H202" s="211"/>
      <c r="I202" s="211"/>
      <c r="J202" s="212" t="s">
        <v>308</v>
      </c>
      <c r="K202" s="213">
        <v>38.299999999999997</v>
      </c>
      <c r="L202" s="214">
        <v>0</v>
      </c>
      <c r="M202" s="214"/>
      <c r="N202" s="215">
        <f>ROUND(L202*K202,2)</f>
        <v>0</v>
      </c>
      <c r="O202" s="215"/>
      <c r="P202" s="215"/>
      <c r="Q202" s="215"/>
      <c r="R202" s="178"/>
      <c r="T202" s="216" t="s">
        <v>5</v>
      </c>
      <c r="U202" s="57" t="s">
        <v>44</v>
      </c>
      <c r="V202" s="48"/>
      <c r="W202" s="217">
        <f>V202*K202</f>
        <v>0</v>
      </c>
      <c r="X202" s="217">
        <v>0.0061500000000000001</v>
      </c>
      <c r="Y202" s="217">
        <f>X202*K202</f>
        <v>0.23554499999999998</v>
      </c>
      <c r="Z202" s="217">
        <v>0</v>
      </c>
      <c r="AA202" s="218">
        <f>Z202*K202</f>
        <v>0</v>
      </c>
      <c r="AR202" s="23" t="s">
        <v>188</v>
      </c>
      <c r="AT202" s="23" t="s">
        <v>184</v>
      </c>
      <c r="AU202" s="23" t="s">
        <v>101</v>
      </c>
      <c r="AY202" s="23" t="s">
        <v>183</v>
      </c>
      <c r="BE202" s="132">
        <f>IF(U202="základní",N202,0)</f>
        <v>0</v>
      </c>
      <c r="BF202" s="132">
        <f>IF(U202="snížená",N202,0)</f>
        <v>0</v>
      </c>
      <c r="BG202" s="132">
        <f>IF(U202="zákl. přenesená",N202,0)</f>
        <v>0</v>
      </c>
      <c r="BH202" s="132">
        <f>IF(U202="sníž. přenesená",N202,0)</f>
        <v>0</v>
      </c>
      <c r="BI202" s="132">
        <f>IF(U202="nulová",N202,0)</f>
        <v>0</v>
      </c>
      <c r="BJ202" s="23" t="s">
        <v>36</v>
      </c>
      <c r="BK202" s="132">
        <f>ROUND(L202*K202,2)</f>
        <v>0</v>
      </c>
      <c r="BL202" s="23" t="s">
        <v>188</v>
      </c>
      <c r="BM202" s="23" t="s">
        <v>309</v>
      </c>
    </row>
    <row r="203" s="1" customFormat="1" ht="25.5" customHeight="1">
      <c r="B203" s="174"/>
      <c r="C203" s="209" t="s">
        <v>310</v>
      </c>
      <c r="D203" s="209" t="s">
        <v>184</v>
      </c>
      <c r="E203" s="210" t="s">
        <v>311</v>
      </c>
      <c r="F203" s="211" t="s">
        <v>312</v>
      </c>
      <c r="G203" s="211"/>
      <c r="H203" s="211"/>
      <c r="I203" s="211"/>
      <c r="J203" s="212" t="s">
        <v>313</v>
      </c>
      <c r="K203" s="213">
        <v>6</v>
      </c>
      <c r="L203" s="214">
        <v>0</v>
      </c>
      <c r="M203" s="214"/>
      <c r="N203" s="215">
        <f>ROUND(L203*K203,2)</f>
        <v>0</v>
      </c>
      <c r="O203" s="215"/>
      <c r="P203" s="215"/>
      <c r="Q203" s="215"/>
      <c r="R203" s="178"/>
      <c r="T203" s="216" t="s">
        <v>5</v>
      </c>
      <c r="U203" s="57" t="s">
        <v>44</v>
      </c>
      <c r="V203" s="48"/>
      <c r="W203" s="217">
        <f>V203*K203</f>
        <v>0</v>
      </c>
      <c r="X203" s="217">
        <v>0.017940000000000001</v>
      </c>
      <c r="Y203" s="217">
        <f>X203*K203</f>
        <v>0.10764000000000001</v>
      </c>
      <c r="Z203" s="217">
        <v>0</v>
      </c>
      <c r="AA203" s="218">
        <f>Z203*K203</f>
        <v>0</v>
      </c>
      <c r="AR203" s="23" t="s">
        <v>188</v>
      </c>
      <c r="AT203" s="23" t="s">
        <v>184</v>
      </c>
      <c r="AU203" s="23" t="s">
        <v>101</v>
      </c>
      <c r="AY203" s="23" t="s">
        <v>183</v>
      </c>
      <c r="BE203" s="132">
        <f>IF(U203="základní",N203,0)</f>
        <v>0</v>
      </c>
      <c r="BF203" s="132">
        <f>IF(U203="snížená",N203,0)</f>
        <v>0</v>
      </c>
      <c r="BG203" s="132">
        <f>IF(U203="zákl. přenesená",N203,0)</f>
        <v>0</v>
      </c>
      <c r="BH203" s="132">
        <f>IF(U203="sníž. přenesená",N203,0)</f>
        <v>0</v>
      </c>
      <c r="BI203" s="132">
        <f>IF(U203="nulová",N203,0)</f>
        <v>0</v>
      </c>
      <c r="BJ203" s="23" t="s">
        <v>36</v>
      </c>
      <c r="BK203" s="132">
        <f>ROUND(L203*K203,2)</f>
        <v>0</v>
      </c>
      <c r="BL203" s="23" t="s">
        <v>188</v>
      </c>
      <c r="BM203" s="23" t="s">
        <v>314</v>
      </c>
    </row>
    <row r="204" s="1" customFormat="1" ht="25.5" customHeight="1">
      <c r="B204" s="174"/>
      <c r="C204" s="209" t="s">
        <v>315</v>
      </c>
      <c r="D204" s="209" t="s">
        <v>184</v>
      </c>
      <c r="E204" s="210" t="s">
        <v>316</v>
      </c>
      <c r="F204" s="211" t="s">
        <v>317</v>
      </c>
      <c r="G204" s="211"/>
      <c r="H204" s="211"/>
      <c r="I204" s="211"/>
      <c r="J204" s="212" t="s">
        <v>313</v>
      </c>
      <c r="K204" s="213">
        <v>2</v>
      </c>
      <c r="L204" s="214">
        <v>0</v>
      </c>
      <c r="M204" s="214"/>
      <c r="N204" s="215">
        <f>ROUND(L204*K204,2)</f>
        <v>0</v>
      </c>
      <c r="O204" s="215"/>
      <c r="P204" s="215"/>
      <c r="Q204" s="215"/>
      <c r="R204" s="178"/>
      <c r="T204" s="216" t="s">
        <v>5</v>
      </c>
      <c r="U204" s="57" t="s">
        <v>44</v>
      </c>
      <c r="V204" s="48"/>
      <c r="W204" s="217">
        <f>V204*K204</f>
        <v>0</v>
      </c>
      <c r="X204" s="217">
        <v>0.022780000000000002</v>
      </c>
      <c r="Y204" s="217">
        <f>X204*K204</f>
        <v>0.045560000000000003</v>
      </c>
      <c r="Z204" s="217">
        <v>0</v>
      </c>
      <c r="AA204" s="218">
        <f>Z204*K204</f>
        <v>0</v>
      </c>
      <c r="AR204" s="23" t="s">
        <v>188</v>
      </c>
      <c r="AT204" s="23" t="s">
        <v>184</v>
      </c>
      <c r="AU204" s="23" t="s">
        <v>101</v>
      </c>
      <c r="AY204" s="23" t="s">
        <v>183</v>
      </c>
      <c r="BE204" s="132">
        <f>IF(U204="základní",N204,0)</f>
        <v>0</v>
      </c>
      <c r="BF204" s="132">
        <f>IF(U204="snížená",N204,0)</f>
        <v>0</v>
      </c>
      <c r="BG204" s="132">
        <f>IF(U204="zákl. přenesená",N204,0)</f>
        <v>0</v>
      </c>
      <c r="BH204" s="132">
        <f>IF(U204="sníž. přenesená",N204,0)</f>
        <v>0</v>
      </c>
      <c r="BI204" s="132">
        <f>IF(U204="nulová",N204,0)</f>
        <v>0</v>
      </c>
      <c r="BJ204" s="23" t="s">
        <v>36</v>
      </c>
      <c r="BK204" s="132">
        <f>ROUND(L204*K204,2)</f>
        <v>0</v>
      </c>
      <c r="BL204" s="23" t="s">
        <v>188</v>
      </c>
      <c r="BM204" s="23" t="s">
        <v>318</v>
      </c>
    </row>
    <row r="205" s="1" customFormat="1" ht="25.5" customHeight="1">
      <c r="B205" s="174"/>
      <c r="C205" s="209" t="s">
        <v>319</v>
      </c>
      <c r="D205" s="209" t="s">
        <v>184</v>
      </c>
      <c r="E205" s="210" t="s">
        <v>320</v>
      </c>
      <c r="F205" s="211" t="s">
        <v>321</v>
      </c>
      <c r="G205" s="211"/>
      <c r="H205" s="211"/>
      <c r="I205" s="211"/>
      <c r="J205" s="212" t="s">
        <v>313</v>
      </c>
      <c r="K205" s="213">
        <v>5</v>
      </c>
      <c r="L205" s="214">
        <v>0</v>
      </c>
      <c r="M205" s="214"/>
      <c r="N205" s="215">
        <f>ROUND(L205*K205,2)</f>
        <v>0</v>
      </c>
      <c r="O205" s="215"/>
      <c r="P205" s="215"/>
      <c r="Q205" s="215"/>
      <c r="R205" s="178"/>
      <c r="T205" s="216" t="s">
        <v>5</v>
      </c>
      <c r="U205" s="57" t="s">
        <v>44</v>
      </c>
      <c r="V205" s="48"/>
      <c r="W205" s="217">
        <f>V205*K205</f>
        <v>0</v>
      </c>
      <c r="X205" s="217">
        <v>0.054550000000000001</v>
      </c>
      <c r="Y205" s="217">
        <f>X205*K205</f>
        <v>0.27274999999999999</v>
      </c>
      <c r="Z205" s="217">
        <v>0</v>
      </c>
      <c r="AA205" s="218">
        <f>Z205*K205</f>
        <v>0</v>
      </c>
      <c r="AR205" s="23" t="s">
        <v>188</v>
      </c>
      <c r="AT205" s="23" t="s">
        <v>184</v>
      </c>
      <c r="AU205" s="23" t="s">
        <v>101</v>
      </c>
      <c r="AY205" s="23" t="s">
        <v>183</v>
      </c>
      <c r="BE205" s="132">
        <f>IF(U205="základní",N205,0)</f>
        <v>0</v>
      </c>
      <c r="BF205" s="132">
        <f>IF(U205="snížená",N205,0)</f>
        <v>0</v>
      </c>
      <c r="BG205" s="132">
        <f>IF(U205="zákl. přenesená",N205,0)</f>
        <v>0</v>
      </c>
      <c r="BH205" s="132">
        <f>IF(U205="sníž. přenesená",N205,0)</f>
        <v>0</v>
      </c>
      <c r="BI205" s="132">
        <f>IF(U205="nulová",N205,0)</f>
        <v>0</v>
      </c>
      <c r="BJ205" s="23" t="s">
        <v>36</v>
      </c>
      <c r="BK205" s="132">
        <f>ROUND(L205*K205,2)</f>
        <v>0</v>
      </c>
      <c r="BL205" s="23" t="s">
        <v>188</v>
      </c>
      <c r="BM205" s="23" t="s">
        <v>322</v>
      </c>
    </row>
    <row r="206" s="1" customFormat="1" ht="25.5" customHeight="1">
      <c r="B206" s="174"/>
      <c r="C206" s="209" t="s">
        <v>323</v>
      </c>
      <c r="D206" s="209" t="s">
        <v>184</v>
      </c>
      <c r="E206" s="210" t="s">
        <v>324</v>
      </c>
      <c r="F206" s="211" t="s">
        <v>325</v>
      </c>
      <c r="G206" s="211"/>
      <c r="H206" s="211"/>
      <c r="I206" s="211"/>
      <c r="J206" s="212" t="s">
        <v>308</v>
      </c>
      <c r="K206" s="213">
        <v>1.5</v>
      </c>
      <c r="L206" s="214">
        <v>0</v>
      </c>
      <c r="M206" s="214"/>
      <c r="N206" s="215">
        <f>ROUND(L206*K206,2)</f>
        <v>0</v>
      </c>
      <c r="O206" s="215"/>
      <c r="P206" s="215"/>
      <c r="Q206" s="215"/>
      <c r="R206" s="178"/>
      <c r="T206" s="216" t="s">
        <v>5</v>
      </c>
      <c r="U206" s="57" t="s">
        <v>44</v>
      </c>
      <c r="V206" s="48"/>
      <c r="W206" s="217">
        <f>V206*K206</f>
        <v>0</v>
      </c>
      <c r="X206" s="217">
        <v>0.00029999999999999997</v>
      </c>
      <c r="Y206" s="217">
        <f>X206*K206</f>
        <v>0.00044999999999999999</v>
      </c>
      <c r="Z206" s="217">
        <v>0</v>
      </c>
      <c r="AA206" s="218">
        <f>Z206*K206</f>
        <v>0</v>
      </c>
      <c r="AR206" s="23" t="s">
        <v>188</v>
      </c>
      <c r="AT206" s="23" t="s">
        <v>184</v>
      </c>
      <c r="AU206" s="23" t="s">
        <v>101</v>
      </c>
      <c r="AY206" s="23" t="s">
        <v>183</v>
      </c>
      <c r="BE206" s="132">
        <f>IF(U206="základní",N206,0)</f>
        <v>0</v>
      </c>
      <c r="BF206" s="132">
        <f>IF(U206="snížená",N206,0)</f>
        <v>0</v>
      </c>
      <c r="BG206" s="132">
        <f>IF(U206="zákl. přenesená",N206,0)</f>
        <v>0</v>
      </c>
      <c r="BH206" s="132">
        <f>IF(U206="sníž. přenesená",N206,0)</f>
        <v>0</v>
      </c>
      <c r="BI206" s="132">
        <f>IF(U206="nulová",N206,0)</f>
        <v>0</v>
      </c>
      <c r="BJ206" s="23" t="s">
        <v>36</v>
      </c>
      <c r="BK206" s="132">
        <f>ROUND(L206*K206,2)</f>
        <v>0</v>
      </c>
      <c r="BL206" s="23" t="s">
        <v>188</v>
      </c>
      <c r="BM206" s="23" t="s">
        <v>326</v>
      </c>
    </row>
    <row r="207" s="1" customFormat="1" ht="25.5" customHeight="1">
      <c r="B207" s="174"/>
      <c r="C207" s="209" t="s">
        <v>327</v>
      </c>
      <c r="D207" s="209" t="s">
        <v>184</v>
      </c>
      <c r="E207" s="210" t="s">
        <v>328</v>
      </c>
      <c r="F207" s="211" t="s">
        <v>329</v>
      </c>
      <c r="G207" s="211"/>
      <c r="H207" s="211"/>
      <c r="I207" s="211"/>
      <c r="J207" s="212" t="s">
        <v>187</v>
      </c>
      <c r="K207" s="213">
        <v>69.609999999999999</v>
      </c>
      <c r="L207" s="214">
        <v>0</v>
      </c>
      <c r="M207" s="214"/>
      <c r="N207" s="215">
        <f>ROUND(L207*K207,2)</f>
        <v>0</v>
      </c>
      <c r="O207" s="215"/>
      <c r="P207" s="215"/>
      <c r="Q207" s="215"/>
      <c r="R207" s="178"/>
      <c r="T207" s="216" t="s">
        <v>5</v>
      </c>
      <c r="U207" s="57" t="s">
        <v>44</v>
      </c>
      <c r="V207" s="48"/>
      <c r="W207" s="217">
        <f>V207*K207</f>
        <v>0</v>
      </c>
      <c r="X207" s="217">
        <v>0.087309999999999999</v>
      </c>
      <c r="Y207" s="217">
        <f>X207*K207</f>
        <v>6.0776490999999995</v>
      </c>
      <c r="Z207" s="217">
        <v>0</v>
      </c>
      <c r="AA207" s="218">
        <f>Z207*K207</f>
        <v>0</v>
      </c>
      <c r="AR207" s="23" t="s">
        <v>188</v>
      </c>
      <c r="AT207" s="23" t="s">
        <v>184</v>
      </c>
      <c r="AU207" s="23" t="s">
        <v>101</v>
      </c>
      <c r="AY207" s="23" t="s">
        <v>183</v>
      </c>
      <c r="BE207" s="132">
        <f>IF(U207="základní",N207,0)</f>
        <v>0</v>
      </c>
      <c r="BF207" s="132">
        <f>IF(U207="snížená",N207,0)</f>
        <v>0</v>
      </c>
      <c r="BG207" s="132">
        <f>IF(U207="zákl. přenesená",N207,0)</f>
        <v>0</v>
      </c>
      <c r="BH207" s="132">
        <f>IF(U207="sníž. přenesená",N207,0)</f>
        <v>0</v>
      </c>
      <c r="BI207" s="132">
        <f>IF(U207="nulová",N207,0)</f>
        <v>0</v>
      </c>
      <c r="BJ207" s="23" t="s">
        <v>36</v>
      </c>
      <c r="BK207" s="132">
        <f>ROUND(L207*K207,2)</f>
        <v>0</v>
      </c>
      <c r="BL207" s="23" t="s">
        <v>188</v>
      </c>
      <c r="BM207" s="23" t="s">
        <v>330</v>
      </c>
    </row>
    <row r="208" s="10" customFormat="1" ht="16.5" customHeight="1">
      <c r="B208" s="219"/>
      <c r="C208" s="220"/>
      <c r="D208" s="220"/>
      <c r="E208" s="221" t="s">
        <v>5</v>
      </c>
      <c r="F208" s="222" t="s">
        <v>331</v>
      </c>
      <c r="G208" s="223"/>
      <c r="H208" s="223"/>
      <c r="I208" s="223"/>
      <c r="J208" s="220"/>
      <c r="K208" s="224">
        <v>71.843999999999994</v>
      </c>
      <c r="L208" s="220"/>
      <c r="M208" s="220"/>
      <c r="N208" s="220"/>
      <c r="O208" s="220"/>
      <c r="P208" s="220"/>
      <c r="Q208" s="220"/>
      <c r="R208" s="225"/>
      <c r="T208" s="226"/>
      <c r="U208" s="220"/>
      <c r="V208" s="220"/>
      <c r="W208" s="220"/>
      <c r="X208" s="220"/>
      <c r="Y208" s="220"/>
      <c r="Z208" s="220"/>
      <c r="AA208" s="227"/>
      <c r="AT208" s="228" t="s">
        <v>191</v>
      </c>
      <c r="AU208" s="228" t="s">
        <v>101</v>
      </c>
      <c r="AV208" s="10" t="s">
        <v>101</v>
      </c>
      <c r="AW208" s="10" t="s">
        <v>35</v>
      </c>
      <c r="AX208" s="10" t="s">
        <v>79</v>
      </c>
      <c r="AY208" s="228" t="s">
        <v>183</v>
      </c>
    </row>
    <row r="209" s="10" customFormat="1" ht="16.5" customHeight="1">
      <c r="B209" s="219"/>
      <c r="C209" s="220"/>
      <c r="D209" s="220"/>
      <c r="E209" s="221" t="s">
        <v>5</v>
      </c>
      <c r="F209" s="229" t="s">
        <v>332</v>
      </c>
      <c r="G209" s="220"/>
      <c r="H209" s="220"/>
      <c r="I209" s="220"/>
      <c r="J209" s="220"/>
      <c r="K209" s="224">
        <v>7.04</v>
      </c>
      <c r="L209" s="220"/>
      <c r="M209" s="220"/>
      <c r="N209" s="220"/>
      <c r="O209" s="220"/>
      <c r="P209" s="220"/>
      <c r="Q209" s="220"/>
      <c r="R209" s="225"/>
      <c r="T209" s="226"/>
      <c r="U209" s="220"/>
      <c r="V209" s="220"/>
      <c r="W209" s="220"/>
      <c r="X209" s="220"/>
      <c r="Y209" s="220"/>
      <c r="Z209" s="220"/>
      <c r="AA209" s="227"/>
      <c r="AT209" s="228" t="s">
        <v>191</v>
      </c>
      <c r="AU209" s="228" t="s">
        <v>101</v>
      </c>
      <c r="AV209" s="10" t="s">
        <v>101</v>
      </c>
      <c r="AW209" s="10" t="s">
        <v>35</v>
      </c>
      <c r="AX209" s="10" t="s">
        <v>79</v>
      </c>
      <c r="AY209" s="228" t="s">
        <v>183</v>
      </c>
    </row>
    <row r="210" s="10" customFormat="1" ht="16.5" customHeight="1">
      <c r="B210" s="219"/>
      <c r="C210" s="220"/>
      <c r="D210" s="220"/>
      <c r="E210" s="221" t="s">
        <v>5</v>
      </c>
      <c r="F210" s="229" t="s">
        <v>333</v>
      </c>
      <c r="G210" s="220"/>
      <c r="H210" s="220"/>
      <c r="I210" s="220"/>
      <c r="J210" s="220"/>
      <c r="K210" s="224">
        <v>-9.2739999999999991</v>
      </c>
      <c r="L210" s="220"/>
      <c r="M210" s="220"/>
      <c r="N210" s="220"/>
      <c r="O210" s="220"/>
      <c r="P210" s="220"/>
      <c r="Q210" s="220"/>
      <c r="R210" s="225"/>
      <c r="T210" s="226"/>
      <c r="U210" s="220"/>
      <c r="V210" s="220"/>
      <c r="W210" s="220"/>
      <c r="X210" s="220"/>
      <c r="Y210" s="220"/>
      <c r="Z210" s="220"/>
      <c r="AA210" s="227"/>
      <c r="AT210" s="228" t="s">
        <v>191</v>
      </c>
      <c r="AU210" s="228" t="s">
        <v>101</v>
      </c>
      <c r="AV210" s="10" t="s">
        <v>101</v>
      </c>
      <c r="AW210" s="10" t="s">
        <v>35</v>
      </c>
      <c r="AX210" s="10" t="s">
        <v>79</v>
      </c>
      <c r="AY210" s="228" t="s">
        <v>183</v>
      </c>
    </row>
    <row r="211" s="11" customFormat="1" ht="16.5" customHeight="1">
      <c r="B211" s="230"/>
      <c r="C211" s="231"/>
      <c r="D211" s="231"/>
      <c r="E211" s="232" t="s">
        <v>5</v>
      </c>
      <c r="F211" s="233" t="s">
        <v>237</v>
      </c>
      <c r="G211" s="231"/>
      <c r="H211" s="231"/>
      <c r="I211" s="231"/>
      <c r="J211" s="231"/>
      <c r="K211" s="234">
        <v>69.609999999999999</v>
      </c>
      <c r="L211" s="231"/>
      <c r="M211" s="231"/>
      <c r="N211" s="231"/>
      <c r="O211" s="231"/>
      <c r="P211" s="231"/>
      <c r="Q211" s="231"/>
      <c r="R211" s="235"/>
      <c r="T211" s="236"/>
      <c r="U211" s="231"/>
      <c r="V211" s="231"/>
      <c r="W211" s="231"/>
      <c r="X211" s="231"/>
      <c r="Y211" s="231"/>
      <c r="Z211" s="231"/>
      <c r="AA211" s="237"/>
      <c r="AT211" s="238" t="s">
        <v>191</v>
      </c>
      <c r="AU211" s="238" t="s">
        <v>101</v>
      </c>
      <c r="AV211" s="11" t="s">
        <v>188</v>
      </c>
      <c r="AW211" s="11" t="s">
        <v>35</v>
      </c>
      <c r="AX211" s="11" t="s">
        <v>36</v>
      </c>
      <c r="AY211" s="238" t="s">
        <v>183</v>
      </c>
    </row>
    <row r="212" s="1" customFormat="1" ht="25.5" customHeight="1">
      <c r="B212" s="174"/>
      <c r="C212" s="209" t="s">
        <v>334</v>
      </c>
      <c r="D212" s="209" t="s">
        <v>184</v>
      </c>
      <c r="E212" s="210" t="s">
        <v>335</v>
      </c>
      <c r="F212" s="211" t="s">
        <v>336</v>
      </c>
      <c r="G212" s="211"/>
      <c r="H212" s="211"/>
      <c r="I212" s="211"/>
      <c r="J212" s="212" t="s">
        <v>187</v>
      </c>
      <c r="K212" s="213">
        <v>12.1</v>
      </c>
      <c r="L212" s="214">
        <v>0</v>
      </c>
      <c r="M212" s="214"/>
      <c r="N212" s="215">
        <f>ROUND(L212*K212,2)</f>
        <v>0</v>
      </c>
      <c r="O212" s="215"/>
      <c r="P212" s="215"/>
      <c r="Q212" s="215"/>
      <c r="R212" s="178"/>
      <c r="T212" s="216" t="s">
        <v>5</v>
      </c>
      <c r="U212" s="57" t="s">
        <v>44</v>
      </c>
      <c r="V212" s="48"/>
      <c r="W212" s="217">
        <f>V212*K212</f>
        <v>0</v>
      </c>
      <c r="X212" s="217">
        <v>0.10445</v>
      </c>
      <c r="Y212" s="217">
        <f>X212*K212</f>
        <v>1.2638449999999999</v>
      </c>
      <c r="Z212" s="217">
        <v>0</v>
      </c>
      <c r="AA212" s="218">
        <f>Z212*K212</f>
        <v>0</v>
      </c>
      <c r="AR212" s="23" t="s">
        <v>188</v>
      </c>
      <c r="AT212" s="23" t="s">
        <v>184</v>
      </c>
      <c r="AU212" s="23" t="s">
        <v>101</v>
      </c>
      <c r="AY212" s="23" t="s">
        <v>183</v>
      </c>
      <c r="BE212" s="132">
        <f>IF(U212="základní",N212,0)</f>
        <v>0</v>
      </c>
      <c r="BF212" s="132">
        <f>IF(U212="snížená",N212,0)</f>
        <v>0</v>
      </c>
      <c r="BG212" s="132">
        <f>IF(U212="zákl. přenesená",N212,0)</f>
        <v>0</v>
      </c>
      <c r="BH212" s="132">
        <f>IF(U212="sníž. přenesená",N212,0)</f>
        <v>0</v>
      </c>
      <c r="BI212" s="132">
        <f>IF(U212="nulová",N212,0)</f>
        <v>0</v>
      </c>
      <c r="BJ212" s="23" t="s">
        <v>36</v>
      </c>
      <c r="BK212" s="132">
        <f>ROUND(L212*K212,2)</f>
        <v>0</v>
      </c>
      <c r="BL212" s="23" t="s">
        <v>188</v>
      </c>
      <c r="BM212" s="23" t="s">
        <v>337</v>
      </c>
    </row>
    <row r="213" s="10" customFormat="1" ht="16.5" customHeight="1">
      <c r="B213" s="219"/>
      <c r="C213" s="220"/>
      <c r="D213" s="220"/>
      <c r="E213" s="221" t="s">
        <v>5</v>
      </c>
      <c r="F213" s="222" t="s">
        <v>338</v>
      </c>
      <c r="G213" s="223"/>
      <c r="H213" s="223"/>
      <c r="I213" s="223"/>
      <c r="J213" s="220"/>
      <c r="K213" s="224">
        <v>12.1</v>
      </c>
      <c r="L213" s="220"/>
      <c r="M213" s="220"/>
      <c r="N213" s="220"/>
      <c r="O213" s="220"/>
      <c r="P213" s="220"/>
      <c r="Q213" s="220"/>
      <c r="R213" s="225"/>
      <c r="T213" s="226"/>
      <c r="U213" s="220"/>
      <c r="V213" s="220"/>
      <c r="W213" s="220"/>
      <c r="X213" s="220"/>
      <c r="Y213" s="220"/>
      <c r="Z213" s="220"/>
      <c r="AA213" s="227"/>
      <c r="AT213" s="228" t="s">
        <v>191</v>
      </c>
      <c r="AU213" s="228" t="s">
        <v>101</v>
      </c>
      <c r="AV213" s="10" t="s">
        <v>101</v>
      </c>
      <c r="AW213" s="10" t="s">
        <v>35</v>
      </c>
      <c r="AX213" s="10" t="s">
        <v>36</v>
      </c>
      <c r="AY213" s="228" t="s">
        <v>183</v>
      </c>
    </row>
    <row r="214" s="1" customFormat="1" ht="25.5" customHeight="1">
      <c r="B214" s="174"/>
      <c r="C214" s="209" t="s">
        <v>339</v>
      </c>
      <c r="D214" s="209" t="s">
        <v>184</v>
      </c>
      <c r="E214" s="210" t="s">
        <v>340</v>
      </c>
      <c r="F214" s="211" t="s">
        <v>341</v>
      </c>
      <c r="G214" s="211"/>
      <c r="H214" s="211"/>
      <c r="I214" s="211"/>
      <c r="J214" s="212" t="s">
        <v>187</v>
      </c>
      <c r="K214" s="213">
        <v>8.0399999999999991</v>
      </c>
      <c r="L214" s="214">
        <v>0</v>
      </c>
      <c r="M214" s="214"/>
      <c r="N214" s="215">
        <f>ROUND(L214*K214,2)</f>
        <v>0</v>
      </c>
      <c r="O214" s="215"/>
      <c r="P214" s="215"/>
      <c r="Q214" s="215"/>
      <c r="R214" s="178"/>
      <c r="T214" s="216" t="s">
        <v>5</v>
      </c>
      <c r="U214" s="57" t="s">
        <v>44</v>
      </c>
      <c r="V214" s="48"/>
      <c r="W214" s="217">
        <f>V214*K214</f>
        <v>0</v>
      </c>
      <c r="X214" s="217">
        <v>0.10745</v>
      </c>
      <c r="Y214" s="217">
        <f>X214*K214</f>
        <v>0.86389799999999994</v>
      </c>
      <c r="Z214" s="217">
        <v>0</v>
      </c>
      <c r="AA214" s="218">
        <f>Z214*K214</f>
        <v>0</v>
      </c>
      <c r="AR214" s="23" t="s">
        <v>188</v>
      </c>
      <c r="AT214" s="23" t="s">
        <v>184</v>
      </c>
      <c r="AU214" s="23" t="s">
        <v>101</v>
      </c>
      <c r="AY214" s="23" t="s">
        <v>183</v>
      </c>
      <c r="BE214" s="132">
        <f>IF(U214="základní",N214,0)</f>
        <v>0</v>
      </c>
      <c r="BF214" s="132">
        <f>IF(U214="snížená",N214,0)</f>
        <v>0</v>
      </c>
      <c r="BG214" s="132">
        <f>IF(U214="zákl. přenesená",N214,0)</f>
        <v>0</v>
      </c>
      <c r="BH214" s="132">
        <f>IF(U214="sníž. přenesená",N214,0)</f>
        <v>0</v>
      </c>
      <c r="BI214" s="132">
        <f>IF(U214="nulová",N214,0)</f>
        <v>0</v>
      </c>
      <c r="BJ214" s="23" t="s">
        <v>36</v>
      </c>
      <c r="BK214" s="132">
        <f>ROUND(L214*K214,2)</f>
        <v>0</v>
      </c>
      <c r="BL214" s="23" t="s">
        <v>188</v>
      </c>
      <c r="BM214" s="23" t="s">
        <v>342</v>
      </c>
    </row>
    <row r="215" s="10" customFormat="1" ht="16.5" customHeight="1">
      <c r="B215" s="219"/>
      <c r="C215" s="220"/>
      <c r="D215" s="220"/>
      <c r="E215" s="221" t="s">
        <v>5</v>
      </c>
      <c r="F215" s="222" t="s">
        <v>343</v>
      </c>
      <c r="G215" s="223"/>
      <c r="H215" s="223"/>
      <c r="I215" s="223"/>
      <c r="J215" s="220"/>
      <c r="K215" s="224">
        <v>8.0399999999999991</v>
      </c>
      <c r="L215" s="220"/>
      <c r="M215" s="220"/>
      <c r="N215" s="220"/>
      <c r="O215" s="220"/>
      <c r="P215" s="220"/>
      <c r="Q215" s="220"/>
      <c r="R215" s="225"/>
      <c r="T215" s="226"/>
      <c r="U215" s="220"/>
      <c r="V215" s="220"/>
      <c r="W215" s="220"/>
      <c r="X215" s="220"/>
      <c r="Y215" s="220"/>
      <c r="Z215" s="220"/>
      <c r="AA215" s="227"/>
      <c r="AT215" s="228" t="s">
        <v>191</v>
      </c>
      <c r="AU215" s="228" t="s">
        <v>101</v>
      </c>
      <c r="AV215" s="10" t="s">
        <v>101</v>
      </c>
      <c r="AW215" s="10" t="s">
        <v>35</v>
      </c>
      <c r="AX215" s="10" t="s">
        <v>36</v>
      </c>
      <c r="AY215" s="228" t="s">
        <v>183</v>
      </c>
    </row>
    <row r="216" s="9" customFormat="1" ht="29.88" customHeight="1">
      <c r="B216" s="196"/>
      <c r="C216" s="197"/>
      <c r="D216" s="206" t="s">
        <v>132</v>
      </c>
      <c r="E216" s="206"/>
      <c r="F216" s="206"/>
      <c r="G216" s="206"/>
      <c r="H216" s="206"/>
      <c r="I216" s="206"/>
      <c r="J216" s="206"/>
      <c r="K216" s="206"/>
      <c r="L216" s="206"/>
      <c r="M216" s="206"/>
      <c r="N216" s="207">
        <f>BK216</f>
        <v>0</v>
      </c>
      <c r="O216" s="208"/>
      <c r="P216" s="208"/>
      <c r="Q216" s="208"/>
      <c r="R216" s="199"/>
      <c r="T216" s="200"/>
      <c r="U216" s="197"/>
      <c r="V216" s="197"/>
      <c r="W216" s="201">
        <f>SUM(W217:W220)</f>
        <v>0</v>
      </c>
      <c r="X216" s="197"/>
      <c r="Y216" s="201">
        <f>SUM(Y217:Y220)</f>
        <v>11.891273725107999</v>
      </c>
      <c r="Z216" s="197"/>
      <c r="AA216" s="202">
        <f>SUM(AA217:AA220)</f>
        <v>0</v>
      </c>
      <c r="AR216" s="203" t="s">
        <v>36</v>
      </c>
      <c r="AT216" s="204" t="s">
        <v>78</v>
      </c>
      <c r="AU216" s="204" t="s">
        <v>36</v>
      </c>
      <c r="AY216" s="203" t="s">
        <v>183</v>
      </c>
      <c r="BK216" s="205">
        <f>SUM(BK217:BK220)</f>
        <v>0</v>
      </c>
    </row>
    <row r="217" s="1" customFormat="1" ht="51" customHeight="1">
      <c r="B217" s="174"/>
      <c r="C217" s="209" t="s">
        <v>344</v>
      </c>
      <c r="D217" s="209" t="s">
        <v>184</v>
      </c>
      <c r="E217" s="210" t="s">
        <v>345</v>
      </c>
      <c r="F217" s="211" t="s">
        <v>346</v>
      </c>
      <c r="G217" s="211"/>
      <c r="H217" s="211"/>
      <c r="I217" s="211"/>
      <c r="J217" s="212" t="s">
        <v>308</v>
      </c>
      <c r="K217" s="213">
        <v>38.299999999999997</v>
      </c>
      <c r="L217" s="214">
        <v>0</v>
      </c>
      <c r="M217" s="214"/>
      <c r="N217" s="215">
        <f>ROUND(L217*K217,2)</f>
        <v>0</v>
      </c>
      <c r="O217" s="215"/>
      <c r="P217" s="215"/>
      <c r="Q217" s="215"/>
      <c r="R217" s="178"/>
      <c r="T217" s="216" t="s">
        <v>5</v>
      </c>
      <c r="U217" s="57" t="s">
        <v>44</v>
      </c>
      <c r="V217" s="48"/>
      <c r="W217" s="217">
        <f>V217*K217</f>
        <v>0</v>
      </c>
      <c r="X217" s="217">
        <v>0.31047712076</v>
      </c>
      <c r="Y217" s="217">
        <f>X217*K217</f>
        <v>11.891273725107999</v>
      </c>
      <c r="Z217" s="217">
        <v>0</v>
      </c>
      <c r="AA217" s="218">
        <f>Z217*K217</f>
        <v>0</v>
      </c>
      <c r="AR217" s="23" t="s">
        <v>188</v>
      </c>
      <c r="AT217" s="23" t="s">
        <v>184</v>
      </c>
      <c r="AU217" s="23" t="s">
        <v>101</v>
      </c>
      <c r="AY217" s="23" t="s">
        <v>183</v>
      </c>
      <c r="BE217" s="132">
        <f>IF(U217="základní",N217,0)</f>
        <v>0</v>
      </c>
      <c r="BF217" s="132">
        <f>IF(U217="snížená",N217,0)</f>
        <v>0</v>
      </c>
      <c r="BG217" s="132">
        <f>IF(U217="zákl. přenesená",N217,0)</f>
        <v>0</v>
      </c>
      <c r="BH217" s="132">
        <f>IF(U217="sníž. přenesená",N217,0)</f>
        <v>0</v>
      </c>
      <c r="BI217" s="132">
        <f>IF(U217="nulová",N217,0)</f>
        <v>0</v>
      </c>
      <c r="BJ217" s="23" t="s">
        <v>36</v>
      </c>
      <c r="BK217" s="132">
        <f>ROUND(L217*K217,2)</f>
        <v>0</v>
      </c>
      <c r="BL217" s="23" t="s">
        <v>188</v>
      </c>
      <c r="BM217" s="23" t="s">
        <v>347</v>
      </c>
    </row>
    <row r="218" s="10" customFormat="1" ht="16.5" customHeight="1">
      <c r="B218" s="219"/>
      <c r="C218" s="220"/>
      <c r="D218" s="220"/>
      <c r="E218" s="221" t="s">
        <v>5</v>
      </c>
      <c r="F218" s="222" t="s">
        <v>348</v>
      </c>
      <c r="G218" s="223"/>
      <c r="H218" s="223"/>
      <c r="I218" s="223"/>
      <c r="J218" s="220"/>
      <c r="K218" s="224">
        <v>38.299999999999997</v>
      </c>
      <c r="L218" s="220"/>
      <c r="M218" s="220"/>
      <c r="N218" s="220"/>
      <c r="O218" s="220"/>
      <c r="P218" s="220"/>
      <c r="Q218" s="220"/>
      <c r="R218" s="225"/>
      <c r="T218" s="226"/>
      <c r="U218" s="220"/>
      <c r="V218" s="220"/>
      <c r="W218" s="220"/>
      <c r="X218" s="220"/>
      <c r="Y218" s="220"/>
      <c r="Z218" s="220"/>
      <c r="AA218" s="227"/>
      <c r="AT218" s="228" t="s">
        <v>191</v>
      </c>
      <c r="AU218" s="228" t="s">
        <v>101</v>
      </c>
      <c r="AV218" s="10" t="s">
        <v>101</v>
      </c>
      <c r="AW218" s="10" t="s">
        <v>35</v>
      </c>
      <c r="AX218" s="10" t="s">
        <v>36</v>
      </c>
      <c r="AY218" s="228" t="s">
        <v>183</v>
      </c>
    </row>
    <row r="219" s="1" customFormat="1" ht="25.5" customHeight="1">
      <c r="B219" s="174"/>
      <c r="C219" s="209" t="s">
        <v>349</v>
      </c>
      <c r="D219" s="209" t="s">
        <v>184</v>
      </c>
      <c r="E219" s="210" t="s">
        <v>350</v>
      </c>
      <c r="F219" s="211" t="s">
        <v>351</v>
      </c>
      <c r="G219" s="211"/>
      <c r="H219" s="211"/>
      <c r="I219" s="211"/>
      <c r="J219" s="212" t="s">
        <v>199</v>
      </c>
      <c r="K219" s="213">
        <v>4.524</v>
      </c>
      <c r="L219" s="214">
        <v>0</v>
      </c>
      <c r="M219" s="214"/>
      <c r="N219" s="215">
        <f>ROUND(L219*K219,2)</f>
        <v>0</v>
      </c>
      <c r="O219" s="215"/>
      <c r="P219" s="215"/>
      <c r="Q219" s="215"/>
      <c r="R219" s="178"/>
      <c r="T219" s="216" t="s">
        <v>5</v>
      </c>
      <c r="U219" s="57" t="s">
        <v>44</v>
      </c>
      <c r="V219" s="48"/>
      <c r="W219" s="217">
        <f>V219*K219</f>
        <v>0</v>
      </c>
      <c r="X219" s="217">
        <v>0</v>
      </c>
      <c r="Y219" s="217">
        <f>X219*K219</f>
        <v>0</v>
      </c>
      <c r="Z219" s="217">
        <v>0</v>
      </c>
      <c r="AA219" s="218">
        <f>Z219*K219</f>
        <v>0</v>
      </c>
      <c r="AR219" s="23" t="s">
        <v>188</v>
      </c>
      <c r="AT219" s="23" t="s">
        <v>184</v>
      </c>
      <c r="AU219" s="23" t="s">
        <v>101</v>
      </c>
      <c r="AY219" s="23" t="s">
        <v>183</v>
      </c>
      <c r="BE219" s="132">
        <f>IF(U219="základní",N219,0)</f>
        <v>0</v>
      </c>
      <c r="BF219" s="132">
        <f>IF(U219="snížená",N219,0)</f>
        <v>0</v>
      </c>
      <c r="BG219" s="132">
        <f>IF(U219="zákl. přenesená",N219,0)</f>
        <v>0</v>
      </c>
      <c r="BH219" s="132">
        <f>IF(U219="sníž. přenesená",N219,0)</f>
        <v>0</v>
      </c>
      <c r="BI219" s="132">
        <f>IF(U219="nulová",N219,0)</f>
        <v>0</v>
      </c>
      <c r="BJ219" s="23" t="s">
        <v>36</v>
      </c>
      <c r="BK219" s="132">
        <f>ROUND(L219*K219,2)</f>
        <v>0</v>
      </c>
      <c r="BL219" s="23" t="s">
        <v>188</v>
      </c>
      <c r="BM219" s="23" t="s">
        <v>352</v>
      </c>
    </row>
    <row r="220" s="10" customFormat="1" ht="16.5" customHeight="1">
      <c r="B220" s="219"/>
      <c r="C220" s="220"/>
      <c r="D220" s="220"/>
      <c r="E220" s="221" t="s">
        <v>5</v>
      </c>
      <c r="F220" s="222" t="s">
        <v>353</v>
      </c>
      <c r="G220" s="223"/>
      <c r="H220" s="223"/>
      <c r="I220" s="223"/>
      <c r="J220" s="220"/>
      <c r="K220" s="224">
        <v>4.524</v>
      </c>
      <c r="L220" s="220"/>
      <c r="M220" s="220"/>
      <c r="N220" s="220"/>
      <c r="O220" s="220"/>
      <c r="P220" s="220"/>
      <c r="Q220" s="220"/>
      <c r="R220" s="225"/>
      <c r="T220" s="226"/>
      <c r="U220" s="220"/>
      <c r="V220" s="220"/>
      <c r="W220" s="220"/>
      <c r="X220" s="220"/>
      <c r="Y220" s="220"/>
      <c r="Z220" s="220"/>
      <c r="AA220" s="227"/>
      <c r="AT220" s="228" t="s">
        <v>191</v>
      </c>
      <c r="AU220" s="228" t="s">
        <v>101</v>
      </c>
      <c r="AV220" s="10" t="s">
        <v>101</v>
      </c>
      <c r="AW220" s="10" t="s">
        <v>35</v>
      </c>
      <c r="AX220" s="10" t="s">
        <v>36</v>
      </c>
      <c r="AY220" s="228" t="s">
        <v>183</v>
      </c>
    </row>
    <row r="221" s="9" customFormat="1" ht="29.88" customHeight="1">
      <c r="B221" s="196"/>
      <c r="C221" s="197"/>
      <c r="D221" s="206" t="s">
        <v>133</v>
      </c>
      <c r="E221" s="206"/>
      <c r="F221" s="206"/>
      <c r="G221" s="206"/>
      <c r="H221" s="206"/>
      <c r="I221" s="206"/>
      <c r="J221" s="206"/>
      <c r="K221" s="206"/>
      <c r="L221" s="206"/>
      <c r="M221" s="206"/>
      <c r="N221" s="207">
        <f>BK221</f>
        <v>0</v>
      </c>
      <c r="O221" s="208"/>
      <c r="P221" s="208"/>
      <c r="Q221" s="208"/>
      <c r="R221" s="199"/>
      <c r="T221" s="200"/>
      <c r="U221" s="197"/>
      <c r="V221" s="197"/>
      <c r="W221" s="201">
        <f>W222</f>
        <v>0</v>
      </c>
      <c r="X221" s="197"/>
      <c r="Y221" s="201">
        <f>Y222</f>
        <v>8.4115612599999992</v>
      </c>
      <c r="Z221" s="197"/>
      <c r="AA221" s="202">
        <f>AA222</f>
        <v>0</v>
      </c>
      <c r="AR221" s="203" t="s">
        <v>36</v>
      </c>
      <c r="AT221" s="204" t="s">
        <v>78</v>
      </c>
      <c r="AU221" s="204" t="s">
        <v>36</v>
      </c>
      <c r="AY221" s="203" t="s">
        <v>183</v>
      </c>
      <c r="BK221" s="205">
        <f>BK222</f>
        <v>0</v>
      </c>
    </row>
    <row r="222" s="1" customFormat="1" ht="38.25" customHeight="1">
      <c r="B222" s="174"/>
      <c r="C222" s="209" t="s">
        <v>354</v>
      </c>
      <c r="D222" s="209" t="s">
        <v>184</v>
      </c>
      <c r="E222" s="210" t="s">
        <v>355</v>
      </c>
      <c r="F222" s="211" t="s">
        <v>356</v>
      </c>
      <c r="G222" s="211"/>
      <c r="H222" s="211"/>
      <c r="I222" s="211"/>
      <c r="J222" s="212" t="s">
        <v>187</v>
      </c>
      <c r="K222" s="213">
        <v>20</v>
      </c>
      <c r="L222" s="214">
        <v>0</v>
      </c>
      <c r="M222" s="214"/>
      <c r="N222" s="215">
        <f>ROUND(L222*K222,2)</f>
        <v>0</v>
      </c>
      <c r="O222" s="215"/>
      <c r="P222" s="215"/>
      <c r="Q222" s="215"/>
      <c r="R222" s="178"/>
      <c r="T222" s="216" t="s">
        <v>5</v>
      </c>
      <c r="U222" s="57" t="s">
        <v>44</v>
      </c>
      <c r="V222" s="48"/>
      <c r="W222" s="217">
        <f>V222*K222</f>
        <v>0</v>
      </c>
      <c r="X222" s="217">
        <v>0.420578063</v>
      </c>
      <c r="Y222" s="217">
        <f>X222*K222</f>
        <v>8.4115612599999992</v>
      </c>
      <c r="Z222" s="217">
        <v>0</v>
      </c>
      <c r="AA222" s="218">
        <f>Z222*K222</f>
        <v>0</v>
      </c>
      <c r="AR222" s="23" t="s">
        <v>188</v>
      </c>
      <c r="AT222" s="23" t="s">
        <v>184</v>
      </c>
      <c r="AU222" s="23" t="s">
        <v>101</v>
      </c>
      <c r="AY222" s="23" t="s">
        <v>183</v>
      </c>
      <c r="BE222" s="132">
        <f>IF(U222="základní",N222,0)</f>
        <v>0</v>
      </c>
      <c r="BF222" s="132">
        <f>IF(U222="snížená",N222,0)</f>
        <v>0</v>
      </c>
      <c r="BG222" s="132">
        <f>IF(U222="zákl. přenesená",N222,0)</f>
        <v>0</v>
      </c>
      <c r="BH222" s="132">
        <f>IF(U222="sníž. přenesená",N222,0)</f>
        <v>0</v>
      </c>
      <c r="BI222" s="132">
        <f>IF(U222="nulová",N222,0)</f>
        <v>0</v>
      </c>
      <c r="BJ222" s="23" t="s">
        <v>36</v>
      </c>
      <c r="BK222" s="132">
        <f>ROUND(L222*K222,2)</f>
        <v>0</v>
      </c>
      <c r="BL222" s="23" t="s">
        <v>188</v>
      </c>
      <c r="BM222" s="23" t="s">
        <v>357</v>
      </c>
    </row>
    <row r="223" s="9" customFormat="1" ht="29.88" customHeight="1">
      <c r="B223" s="196"/>
      <c r="C223" s="197"/>
      <c r="D223" s="206" t="s">
        <v>134</v>
      </c>
      <c r="E223" s="206"/>
      <c r="F223" s="206"/>
      <c r="G223" s="206"/>
      <c r="H223" s="206"/>
      <c r="I223" s="206"/>
      <c r="J223" s="206"/>
      <c r="K223" s="206"/>
      <c r="L223" s="206"/>
      <c r="M223" s="206"/>
      <c r="N223" s="239">
        <f>BK223</f>
        <v>0</v>
      </c>
      <c r="O223" s="240"/>
      <c r="P223" s="240"/>
      <c r="Q223" s="240"/>
      <c r="R223" s="199"/>
      <c r="T223" s="200"/>
      <c r="U223" s="197"/>
      <c r="V223" s="197"/>
      <c r="W223" s="201">
        <f>SUM(W224:W266)</f>
        <v>0</v>
      </c>
      <c r="X223" s="197"/>
      <c r="Y223" s="201">
        <f>SUM(Y224:Y266)</f>
        <v>29.243531500000007</v>
      </c>
      <c r="Z223" s="197"/>
      <c r="AA223" s="202">
        <f>SUM(AA224:AA266)</f>
        <v>0</v>
      </c>
      <c r="AR223" s="203" t="s">
        <v>36</v>
      </c>
      <c r="AT223" s="204" t="s">
        <v>78</v>
      </c>
      <c r="AU223" s="204" t="s">
        <v>36</v>
      </c>
      <c r="AY223" s="203" t="s">
        <v>183</v>
      </c>
      <c r="BK223" s="205">
        <f>SUM(BK224:BK266)</f>
        <v>0</v>
      </c>
    </row>
    <row r="224" s="1" customFormat="1" ht="25.5" customHeight="1">
      <c r="B224" s="174"/>
      <c r="C224" s="209" t="s">
        <v>358</v>
      </c>
      <c r="D224" s="209" t="s">
        <v>184</v>
      </c>
      <c r="E224" s="210" t="s">
        <v>359</v>
      </c>
      <c r="F224" s="211" t="s">
        <v>360</v>
      </c>
      <c r="G224" s="211"/>
      <c r="H224" s="211"/>
      <c r="I224" s="211"/>
      <c r="J224" s="212" t="s">
        <v>187</v>
      </c>
      <c r="K224" s="213">
        <v>244.66399999999999</v>
      </c>
      <c r="L224" s="214">
        <v>0</v>
      </c>
      <c r="M224" s="214"/>
      <c r="N224" s="215">
        <f>ROUND(L224*K224,2)</f>
        <v>0</v>
      </c>
      <c r="O224" s="215"/>
      <c r="P224" s="215"/>
      <c r="Q224" s="215"/>
      <c r="R224" s="178"/>
      <c r="T224" s="216" t="s">
        <v>5</v>
      </c>
      <c r="U224" s="57" t="s">
        <v>44</v>
      </c>
      <c r="V224" s="48"/>
      <c r="W224" s="217">
        <f>V224*K224</f>
        <v>0</v>
      </c>
      <c r="X224" s="217">
        <v>0.0073499999999999998</v>
      </c>
      <c r="Y224" s="217">
        <f>X224*K224</f>
        <v>1.7982803999999999</v>
      </c>
      <c r="Z224" s="217">
        <v>0</v>
      </c>
      <c r="AA224" s="218">
        <f>Z224*K224</f>
        <v>0</v>
      </c>
      <c r="AR224" s="23" t="s">
        <v>188</v>
      </c>
      <c r="AT224" s="23" t="s">
        <v>184</v>
      </c>
      <c r="AU224" s="23" t="s">
        <v>101</v>
      </c>
      <c r="AY224" s="23" t="s">
        <v>183</v>
      </c>
      <c r="BE224" s="132">
        <f>IF(U224="základní",N224,0)</f>
        <v>0</v>
      </c>
      <c r="BF224" s="132">
        <f>IF(U224="snížená",N224,0)</f>
        <v>0</v>
      </c>
      <c r="BG224" s="132">
        <f>IF(U224="zákl. přenesená",N224,0)</f>
        <v>0</v>
      </c>
      <c r="BH224" s="132">
        <f>IF(U224="sníž. přenesená",N224,0)</f>
        <v>0</v>
      </c>
      <c r="BI224" s="132">
        <f>IF(U224="nulová",N224,0)</f>
        <v>0</v>
      </c>
      <c r="BJ224" s="23" t="s">
        <v>36</v>
      </c>
      <c r="BK224" s="132">
        <f>ROUND(L224*K224,2)</f>
        <v>0</v>
      </c>
      <c r="BL224" s="23" t="s">
        <v>188</v>
      </c>
      <c r="BM224" s="23" t="s">
        <v>361</v>
      </c>
    </row>
    <row r="225" s="10" customFormat="1" ht="16.5" customHeight="1">
      <c r="B225" s="219"/>
      <c r="C225" s="220"/>
      <c r="D225" s="220"/>
      <c r="E225" s="221" t="s">
        <v>5</v>
      </c>
      <c r="F225" s="222" t="s">
        <v>362</v>
      </c>
      <c r="G225" s="223"/>
      <c r="H225" s="223"/>
      <c r="I225" s="223"/>
      <c r="J225" s="220"/>
      <c r="K225" s="224">
        <v>40.191000000000002</v>
      </c>
      <c r="L225" s="220"/>
      <c r="M225" s="220"/>
      <c r="N225" s="220"/>
      <c r="O225" s="220"/>
      <c r="P225" s="220"/>
      <c r="Q225" s="220"/>
      <c r="R225" s="225"/>
      <c r="T225" s="226"/>
      <c r="U225" s="220"/>
      <c r="V225" s="220"/>
      <c r="W225" s="220"/>
      <c r="X225" s="220"/>
      <c r="Y225" s="220"/>
      <c r="Z225" s="220"/>
      <c r="AA225" s="227"/>
      <c r="AT225" s="228" t="s">
        <v>191</v>
      </c>
      <c r="AU225" s="228" t="s">
        <v>101</v>
      </c>
      <c r="AV225" s="10" t="s">
        <v>101</v>
      </c>
      <c r="AW225" s="10" t="s">
        <v>35</v>
      </c>
      <c r="AX225" s="10" t="s">
        <v>79</v>
      </c>
      <c r="AY225" s="228" t="s">
        <v>183</v>
      </c>
    </row>
    <row r="226" s="10" customFormat="1" ht="16.5" customHeight="1">
      <c r="B226" s="219"/>
      <c r="C226" s="220"/>
      <c r="D226" s="220"/>
      <c r="E226" s="221" t="s">
        <v>5</v>
      </c>
      <c r="F226" s="229" t="s">
        <v>363</v>
      </c>
      <c r="G226" s="220"/>
      <c r="H226" s="220"/>
      <c r="I226" s="220"/>
      <c r="J226" s="220"/>
      <c r="K226" s="224">
        <v>27.241</v>
      </c>
      <c r="L226" s="220"/>
      <c r="M226" s="220"/>
      <c r="N226" s="220"/>
      <c r="O226" s="220"/>
      <c r="P226" s="220"/>
      <c r="Q226" s="220"/>
      <c r="R226" s="225"/>
      <c r="T226" s="226"/>
      <c r="U226" s="220"/>
      <c r="V226" s="220"/>
      <c r="W226" s="220"/>
      <c r="X226" s="220"/>
      <c r="Y226" s="220"/>
      <c r="Z226" s="220"/>
      <c r="AA226" s="227"/>
      <c r="AT226" s="228" t="s">
        <v>191</v>
      </c>
      <c r="AU226" s="228" t="s">
        <v>101</v>
      </c>
      <c r="AV226" s="10" t="s">
        <v>101</v>
      </c>
      <c r="AW226" s="10" t="s">
        <v>35</v>
      </c>
      <c r="AX226" s="10" t="s">
        <v>79</v>
      </c>
      <c r="AY226" s="228" t="s">
        <v>183</v>
      </c>
    </row>
    <row r="227" s="10" customFormat="1" ht="16.5" customHeight="1">
      <c r="B227" s="219"/>
      <c r="C227" s="220"/>
      <c r="D227" s="220"/>
      <c r="E227" s="221" t="s">
        <v>5</v>
      </c>
      <c r="F227" s="229" t="s">
        <v>364</v>
      </c>
      <c r="G227" s="220"/>
      <c r="H227" s="220"/>
      <c r="I227" s="220"/>
      <c r="J227" s="220"/>
      <c r="K227" s="224">
        <v>30.341000000000001</v>
      </c>
      <c r="L227" s="220"/>
      <c r="M227" s="220"/>
      <c r="N227" s="220"/>
      <c r="O227" s="220"/>
      <c r="P227" s="220"/>
      <c r="Q227" s="220"/>
      <c r="R227" s="225"/>
      <c r="T227" s="226"/>
      <c r="U227" s="220"/>
      <c r="V227" s="220"/>
      <c r="W227" s="220"/>
      <c r="X227" s="220"/>
      <c r="Y227" s="220"/>
      <c r="Z227" s="220"/>
      <c r="AA227" s="227"/>
      <c r="AT227" s="228" t="s">
        <v>191</v>
      </c>
      <c r="AU227" s="228" t="s">
        <v>101</v>
      </c>
      <c r="AV227" s="10" t="s">
        <v>101</v>
      </c>
      <c r="AW227" s="10" t="s">
        <v>35</v>
      </c>
      <c r="AX227" s="10" t="s">
        <v>79</v>
      </c>
      <c r="AY227" s="228" t="s">
        <v>183</v>
      </c>
    </row>
    <row r="228" s="10" customFormat="1" ht="16.5" customHeight="1">
      <c r="B228" s="219"/>
      <c r="C228" s="220"/>
      <c r="D228" s="220"/>
      <c r="E228" s="221" t="s">
        <v>5</v>
      </c>
      <c r="F228" s="229" t="s">
        <v>365</v>
      </c>
      <c r="G228" s="220"/>
      <c r="H228" s="220"/>
      <c r="I228" s="220"/>
      <c r="J228" s="220"/>
      <c r="K228" s="224">
        <v>31.832999999999998</v>
      </c>
      <c r="L228" s="220"/>
      <c r="M228" s="220"/>
      <c r="N228" s="220"/>
      <c r="O228" s="220"/>
      <c r="P228" s="220"/>
      <c r="Q228" s="220"/>
      <c r="R228" s="225"/>
      <c r="T228" s="226"/>
      <c r="U228" s="220"/>
      <c r="V228" s="220"/>
      <c r="W228" s="220"/>
      <c r="X228" s="220"/>
      <c r="Y228" s="220"/>
      <c r="Z228" s="220"/>
      <c r="AA228" s="227"/>
      <c r="AT228" s="228" t="s">
        <v>191</v>
      </c>
      <c r="AU228" s="228" t="s">
        <v>101</v>
      </c>
      <c r="AV228" s="10" t="s">
        <v>101</v>
      </c>
      <c r="AW228" s="10" t="s">
        <v>35</v>
      </c>
      <c r="AX228" s="10" t="s">
        <v>79</v>
      </c>
      <c r="AY228" s="228" t="s">
        <v>183</v>
      </c>
    </row>
    <row r="229" s="10" customFormat="1" ht="16.5" customHeight="1">
      <c r="B229" s="219"/>
      <c r="C229" s="220"/>
      <c r="D229" s="220"/>
      <c r="E229" s="221" t="s">
        <v>5</v>
      </c>
      <c r="F229" s="229" t="s">
        <v>366</v>
      </c>
      <c r="G229" s="220"/>
      <c r="H229" s="220"/>
      <c r="I229" s="220"/>
      <c r="J229" s="220"/>
      <c r="K229" s="224">
        <v>9.8010000000000002</v>
      </c>
      <c r="L229" s="220"/>
      <c r="M229" s="220"/>
      <c r="N229" s="220"/>
      <c r="O229" s="220"/>
      <c r="P229" s="220"/>
      <c r="Q229" s="220"/>
      <c r="R229" s="225"/>
      <c r="T229" s="226"/>
      <c r="U229" s="220"/>
      <c r="V229" s="220"/>
      <c r="W229" s="220"/>
      <c r="X229" s="220"/>
      <c r="Y229" s="220"/>
      <c r="Z229" s="220"/>
      <c r="AA229" s="227"/>
      <c r="AT229" s="228" t="s">
        <v>191</v>
      </c>
      <c r="AU229" s="228" t="s">
        <v>101</v>
      </c>
      <c r="AV229" s="10" t="s">
        <v>101</v>
      </c>
      <c r="AW229" s="10" t="s">
        <v>35</v>
      </c>
      <c r="AX229" s="10" t="s">
        <v>79</v>
      </c>
      <c r="AY229" s="228" t="s">
        <v>183</v>
      </c>
    </row>
    <row r="230" s="10" customFormat="1" ht="25.5" customHeight="1">
      <c r="B230" s="219"/>
      <c r="C230" s="220"/>
      <c r="D230" s="220"/>
      <c r="E230" s="221" t="s">
        <v>5</v>
      </c>
      <c r="F230" s="229" t="s">
        <v>367</v>
      </c>
      <c r="G230" s="220"/>
      <c r="H230" s="220"/>
      <c r="I230" s="220"/>
      <c r="J230" s="220"/>
      <c r="K230" s="224">
        <v>37.771999999999998</v>
      </c>
      <c r="L230" s="220"/>
      <c r="M230" s="220"/>
      <c r="N230" s="220"/>
      <c r="O230" s="220"/>
      <c r="P230" s="220"/>
      <c r="Q230" s="220"/>
      <c r="R230" s="225"/>
      <c r="T230" s="226"/>
      <c r="U230" s="220"/>
      <c r="V230" s="220"/>
      <c r="W230" s="220"/>
      <c r="X230" s="220"/>
      <c r="Y230" s="220"/>
      <c r="Z230" s="220"/>
      <c r="AA230" s="227"/>
      <c r="AT230" s="228" t="s">
        <v>191</v>
      </c>
      <c r="AU230" s="228" t="s">
        <v>101</v>
      </c>
      <c r="AV230" s="10" t="s">
        <v>101</v>
      </c>
      <c r="AW230" s="10" t="s">
        <v>35</v>
      </c>
      <c r="AX230" s="10" t="s">
        <v>79</v>
      </c>
      <c r="AY230" s="228" t="s">
        <v>183</v>
      </c>
    </row>
    <row r="231" s="10" customFormat="1" ht="16.5" customHeight="1">
      <c r="B231" s="219"/>
      <c r="C231" s="220"/>
      <c r="D231" s="220"/>
      <c r="E231" s="221" t="s">
        <v>5</v>
      </c>
      <c r="F231" s="229" t="s">
        <v>368</v>
      </c>
      <c r="G231" s="220"/>
      <c r="H231" s="220"/>
      <c r="I231" s="220"/>
      <c r="J231" s="220"/>
      <c r="K231" s="224">
        <v>31.381</v>
      </c>
      <c r="L231" s="220"/>
      <c r="M231" s="220"/>
      <c r="N231" s="220"/>
      <c r="O231" s="220"/>
      <c r="P231" s="220"/>
      <c r="Q231" s="220"/>
      <c r="R231" s="225"/>
      <c r="T231" s="226"/>
      <c r="U231" s="220"/>
      <c r="V231" s="220"/>
      <c r="W231" s="220"/>
      <c r="X231" s="220"/>
      <c r="Y231" s="220"/>
      <c r="Z231" s="220"/>
      <c r="AA231" s="227"/>
      <c r="AT231" s="228" t="s">
        <v>191</v>
      </c>
      <c r="AU231" s="228" t="s">
        <v>101</v>
      </c>
      <c r="AV231" s="10" t="s">
        <v>101</v>
      </c>
      <c r="AW231" s="10" t="s">
        <v>35</v>
      </c>
      <c r="AX231" s="10" t="s">
        <v>79</v>
      </c>
      <c r="AY231" s="228" t="s">
        <v>183</v>
      </c>
    </row>
    <row r="232" s="10" customFormat="1" ht="16.5" customHeight="1">
      <c r="B232" s="219"/>
      <c r="C232" s="220"/>
      <c r="D232" s="220"/>
      <c r="E232" s="221" t="s">
        <v>5</v>
      </c>
      <c r="F232" s="229" t="s">
        <v>369</v>
      </c>
      <c r="G232" s="220"/>
      <c r="H232" s="220"/>
      <c r="I232" s="220"/>
      <c r="J232" s="220"/>
      <c r="K232" s="224">
        <v>19.803000000000001</v>
      </c>
      <c r="L232" s="220"/>
      <c r="M232" s="220"/>
      <c r="N232" s="220"/>
      <c r="O232" s="220"/>
      <c r="P232" s="220"/>
      <c r="Q232" s="220"/>
      <c r="R232" s="225"/>
      <c r="T232" s="226"/>
      <c r="U232" s="220"/>
      <c r="V232" s="220"/>
      <c r="W232" s="220"/>
      <c r="X232" s="220"/>
      <c r="Y232" s="220"/>
      <c r="Z232" s="220"/>
      <c r="AA232" s="227"/>
      <c r="AT232" s="228" t="s">
        <v>191</v>
      </c>
      <c r="AU232" s="228" t="s">
        <v>101</v>
      </c>
      <c r="AV232" s="10" t="s">
        <v>101</v>
      </c>
      <c r="AW232" s="10" t="s">
        <v>35</v>
      </c>
      <c r="AX232" s="10" t="s">
        <v>79</v>
      </c>
      <c r="AY232" s="228" t="s">
        <v>183</v>
      </c>
    </row>
    <row r="233" s="10" customFormat="1" ht="16.5" customHeight="1">
      <c r="B233" s="219"/>
      <c r="C233" s="220"/>
      <c r="D233" s="220"/>
      <c r="E233" s="221" t="s">
        <v>5</v>
      </c>
      <c r="F233" s="229" t="s">
        <v>370</v>
      </c>
      <c r="G233" s="220"/>
      <c r="H233" s="220"/>
      <c r="I233" s="220"/>
      <c r="J233" s="220"/>
      <c r="K233" s="224">
        <v>16.300999999999998</v>
      </c>
      <c r="L233" s="220"/>
      <c r="M233" s="220"/>
      <c r="N233" s="220"/>
      <c r="O233" s="220"/>
      <c r="P233" s="220"/>
      <c r="Q233" s="220"/>
      <c r="R233" s="225"/>
      <c r="T233" s="226"/>
      <c r="U233" s="220"/>
      <c r="V233" s="220"/>
      <c r="W233" s="220"/>
      <c r="X233" s="220"/>
      <c r="Y233" s="220"/>
      <c r="Z233" s="220"/>
      <c r="AA233" s="227"/>
      <c r="AT233" s="228" t="s">
        <v>191</v>
      </c>
      <c r="AU233" s="228" t="s">
        <v>101</v>
      </c>
      <c r="AV233" s="10" t="s">
        <v>101</v>
      </c>
      <c r="AW233" s="10" t="s">
        <v>35</v>
      </c>
      <c r="AX233" s="10" t="s">
        <v>79</v>
      </c>
      <c r="AY233" s="228" t="s">
        <v>183</v>
      </c>
    </row>
    <row r="234" s="11" customFormat="1" ht="16.5" customHeight="1">
      <c r="B234" s="230"/>
      <c r="C234" s="231"/>
      <c r="D234" s="231"/>
      <c r="E234" s="232" t="s">
        <v>111</v>
      </c>
      <c r="F234" s="233" t="s">
        <v>237</v>
      </c>
      <c r="G234" s="231"/>
      <c r="H234" s="231"/>
      <c r="I234" s="231"/>
      <c r="J234" s="231"/>
      <c r="K234" s="234">
        <v>244.66399999999999</v>
      </c>
      <c r="L234" s="231"/>
      <c r="M234" s="231"/>
      <c r="N234" s="231"/>
      <c r="O234" s="231"/>
      <c r="P234" s="231"/>
      <c r="Q234" s="231"/>
      <c r="R234" s="235"/>
      <c r="T234" s="236"/>
      <c r="U234" s="231"/>
      <c r="V234" s="231"/>
      <c r="W234" s="231"/>
      <c r="X234" s="231"/>
      <c r="Y234" s="231"/>
      <c r="Z234" s="231"/>
      <c r="AA234" s="237"/>
      <c r="AT234" s="238" t="s">
        <v>191</v>
      </c>
      <c r="AU234" s="238" t="s">
        <v>101</v>
      </c>
      <c r="AV234" s="11" t="s">
        <v>188</v>
      </c>
      <c r="AW234" s="11" t="s">
        <v>35</v>
      </c>
      <c r="AX234" s="11" t="s">
        <v>36</v>
      </c>
      <c r="AY234" s="238" t="s">
        <v>183</v>
      </c>
    </row>
    <row r="235" s="1" customFormat="1" ht="25.5" customHeight="1">
      <c r="B235" s="174"/>
      <c r="C235" s="209" t="s">
        <v>371</v>
      </c>
      <c r="D235" s="209" t="s">
        <v>184</v>
      </c>
      <c r="E235" s="210" t="s">
        <v>372</v>
      </c>
      <c r="F235" s="211" t="s">
        <v>373</v>
      </c>
      <c r="G235" s="211"/>
      <c r="H235" s="211"/>
      <c r="I235" s="211"/>
      <c r="J235" s="212" t="s">
        <v>187</v>
      </c>
      <c r="K235" s="213">
        <v>25</v>
      </c>
      <c r="L235" s="214">
        <v>0</v>
      </c>
      <c r="M235" s="214"/>
      <c r="N235" s="215">
        <f>ROUND(L235*K235,2)</f>
        <v>0</v>
      </c>
      <c r="O235" s="215"/>
      <c r="P235" s="215"/>
      <c r="Q235" s="215"/>
      <c r="R235" s="178"/>
      <c r="T235" s="216" t="s">
        <v>5</v>
      </c>
      <c r="U235" s="57" t="s">
        <v>44</v>
      </c>
      <c r="V235" s="48"/>
      <c r="W235" s="217">
        <f>V235*K235</f>
        <v>0</v>
      </c>
      <c r="X235" s="217">
        <v>0.0043800000000000002</v>
      </c>
      <c r="Y235" s="217">
        <f>X235*K235</f>
        <v>0.1095</v>
      </c>
      <c r="Z235" s="217">
        <v>0</v>
      </c>
      <c r="AA235" s="218">
        <f>Z235*K235</f>
        <v>0</v>
      </c>
      <c r="AR235" s="23" t="s">
        <v>188</v>
      </c>
      <c r="AT235" s="23" t="s">
        <v>184</v>
      </c>
      <c r="AU235" s="23" t="s">
        <v>101</v>
      </c>
      <c r="AY235" s="23" t="s">
        <v>183</v>
      </c>
      <c r="BE235" s="132">
        <f>IF(U235="základní",N235,0)</f>
        <v>0</v>
      </c>
      <c r="BF235" s="132">
        <f>IF(U235="snížená",N235,0)</f>
        <v>0</v>
      </c>
      <c r="BG235" s="132">
        <f>IF(U235="zákl. přenesená",N235,0)</f>
        <v>0</v>
      </c>
      <c r="BH235" s="132">
        <f>IF(U235="sníž. přenesená",N235,0)</f>
        <v>0</v>
      </c>
      <c r="BI235" s="132">
        <f>IF(U235="nulová",N235,0)</f>
        <v>0</v>
      </c>
      <c r="BJ235" s="23" t="s">
        <v>36</v>
      </c>
      <c r="BK235" s="132">
        <f>ROUND(L235*K235,2)</f>
        <v>0</v>
      </c>
      <c r="BL235" s="23" t="s">
        <v>188</v>
      </c>
      <c r="BM235" s="23" t="s">
        <v>374</v>
      </c>
    </row>
    <row r="236" s="1" customFormat="1" ht="25.5" customHeight="1">
      <c r="B236" s="174"/>
      <c r="C236" s="209" t="s">
        <v>375</v>
      </c>
      <c r="D236" s="209" t="s">
        <v>184</v>
      </c>
      <c r="E236" s="210" t="s">
        <v>376</v>
      </c>
      <c r="F236" s="211" t="s">
        <v>377</v>
      </c>
      <c r="G236" s="211"/>
      <c r="H236" s="211"/>
      <c r="I236" s="211"/>
      <c r="J236" s="212" t="s">
        <v>187</v>
      </c>
      <c r="K236" s="213">
        <v>36.039999999999999</v>
      </c>
      <c r="L236" s="214">
        <v>0</v>
      </c>
      <c r="M236" s="214"/>
      <c r="N236" s="215">
        <f>ROUND(L236*K236,2)</f>
        <v>0</v>
      </c>
      <c r="O236" s="215"/>
      <c r="P236" s="215"/>
      <c r="Q236" s="215"/>
      <c r="R236" s="178"/>
      <c r="T236" s="216" t="s">
        <v>5</v>
      </c>
      <c r="U236" s="57" t="s">
        <v>44</v>
      </c>
      <c r="V236" s="48"/>
      <c r="W236" s="217">
        <f>V236*K236</f>
        <v>0</v>
      </c>
      <c r="X236" s="217">
        <v>0.0030000000000000001</v>
      </c>
      <c r="Y236" s="217">
        <f>X236*K236</f>
        <v>0.10811999999999999</v>
      </c>
      <c r="Z236" s="217">
        <v>0</v>
      </c>
      <c r="AA236" s="218">
        <f>Z236*K236</f>
        <v>0</v>
      </c>
      <c r="AR236" s="23" t="s">
        <v>188</v>
      </c>
      <c r="AT236" s="23" t="s">
        <v>184</v>
      </c>
      <c r="AU236" s="23" t="s">
        <v>101</v>
      </c>
      <c r="AY236" s="23" t="s">
        <v>183</v>
      </c>
      <c r="BE236" s="132">
        <f>IF(U236="základní",N236,0)</f>
        <v>0</v>
      </c>
      <c r="BF236" s="132">
        <f>IF(U236="snížená",N236,0)</f>
        <v>0</v>
      </c>
      <c r="BG236" s="132">
        <f>IF(U236="zákl. přenesená",N236,0)</f>
        <v>0</v>
      </c>
      <c r="BH236" s="132">
        <f>IF(U236="sníž. přenesená",N236,0)</f>
        <v>0</v>
      </c>
      <c r="BI236" s="132">
        <f>IF(U236="nulová",N236,0)</f>
        <v>0</v>
      </c>
      <c r="BJ236" s="23" t="s">
        <v>36</v>
      </c>
      <c r="BK236" s="132">
        <f>ROUND(L236*K236,2)</f>
        <v>0</v>
      </c>
      <c r="BL236" s="23" t="s">
        <v>188</v>
      </c>
      <c r="BM236" s="23" t="s">
        <v>378</v>
      </c>
    </row>
    <row r="237" s="10" customFormat="1" ht="16.5" customHeight="1">
      <c r="B237" s="219"/>
      <c r="C237" s="220"/>
      <c r="D237" s="220"/>
      <c r="E237" s="221" t="s">
        <v>5</v>
      </c>
      <c r="F237" s="222" t="s">
        <v>379</v>
      </c>
      <c r="G237" s="223"/>
      <c r="H237" s="223"/>
      <c r="I237" s="223"/>
      <c r="J237" s="220"/>
      <c r="K237" s="224">
        <v>9.1300000000000008</v>
      </c>
      <c r="L237" s="220"/>
      <c r="M237" s="220"/>
      <c r="N237" s="220"/>
      <c r="O237" s="220"/>
      <c r="P237" s="220"/>
      <c r="Q237" s="220"/>
      <c r="R237" s="225"/>
      <c r="T237" s="226"/>
      <c r="U237" s="220"/>
      <c r="V237" s="220"/>
      <c r="W237" s="220"/>
      <c r="X237" s="220"/>
      <c r="Y237" s="220"/>
      <c r="Z237" s="220"/>
      <c r="AA237" s="227"/>
      <c r="AT237" s="228" t="s">
        <v>191</v>
      </c>
      <c r="AU237" s="228" t="s">
        <v>101</v>
      </c>
      <c r="AV237" s="10" t="s">
        <v>101</v>
      </c>
      <c r="AW237" s="10" t="s">
        <v>35</v>
      </c>
      <c r="AX237" s="10" t="s">
        <v>79</v>
      </c>
      <c r="AY237" s="228" t="s">
        <v>183</v>
      </c>
    </row>
    <row r="238" s="10" customFormat="1" ht="16.5" customHeight="1">
      <c r="B238" s="219"/>
      <c r="C238" s="220"/>
      <c r="D238" s="220"/>
      <c r="E238" s="221" t="s">
        <v>5</v>
      </c>
      <c r="F238" s="229" t="s">
        <v>380</v>
      </c>
      <c r="G238" s="220"/>
      <c r="H238" s="220"/>
      <c r="I238" s="220"/>
      <c r="J238" s="220"/>
      <c r="K238" s="224">
        <v>6.2199999999999998</v>
      </c>
      <c r="L238" s="220"/>
      <c r="M238" s="220"/>
      <c r="N238" s="220"/>
      <c r="O238" s="220"/>
      <c r="P238" s="220"/>
      <c r="Q238" s="220"/>
      <c r="R238" s="225"/>
      <c r="T238" s="226"/>
      <c r="U238" s="220"/>
      <c r="V238" s="220"/>
      <c r="W238" s="220"/>
      <c r="X238" s="220"/>
      <c r="Y238" s="220"/>
      <c r="Z238" s="220"/>
      <c r="AA238" s="227"/>
      <c r="AT238" s="228" t="s">
        <v>191</v>
      </c>
      <c r="AU238" s="228" t="s">
        <v>101</v>
      </c>
      <c r="AV238" s="10" t="s">
        <v>101</v>
      </c>
      <c r="AW238" s="10" t="s">
        <v>35</v>
      </c>
      <c r="AX238" s="10" t="s">
        <v>79</v>
      </c>
      <c r="AY238" s="228" t="s">
        <v>183</v>
      </c>
    </row>
    <row r="239" s="10" customFormat="1" ht="16.5" customHeight="1">
      <c r="B239" s="219"/>
      <c r="C239" s="220"/>
      <c r="D239" s="220"/>
      <c r="E239" s="221" t="s">
        <v>5</v>
      </c>
      <c r="F239" s="229" t="s">
        <v>381</v>
      </c>
      <c r="G239" s="220"/>
      <c r="H239" s="220"/>
      <c r="I239" s="220"/>
      <c r="J239" s="220"/>
      <c r="K239" s="224">
        <v>2.5800000000000001</v>
      </c>
      <c r="L239" s="220"/>
      <c r="M239" s="220"/>
      <c r="N239" s="220"/>
      <c r="O239" s="220"/>
      <c r="P239" s="220"/>
      <c r="Q239" s="220"/>
      <c r="R239" s="225"/>
      <c r="T239" s="226"/>
      <c r="U239" s="220"/>
      <c r="V239" s="220"/>
      <c r="W239" s="220"/>
      <c r="X239" s="220"/>
      <c r="Y239" s="220"/>
      <c r="Z239" s="220"/>
      <c r="AA239" s="227"/>
      <c r="AT239" s="228" t="s">
        <v>191</v>
      </c>
      <c r="AU239" s="228" t="s">
        <v>101</v>
      </c>
      <c r="AV239" s="10" t="s">
        <v>101</v>
      </c>
      <c r="AW239" s="10" t="s">
        <v>35</v>
      </c>
      <c r="AX239" s="10" t="s">
        <v>79</v>
      </c>
      <c r="AY239" s="228" t="s">
        <v>183</v>
      </c>
    </row>
    <row r="240" s="10" customFormat="1" ht="16.5" customHeight="1">
      <c r="B240" s="219"/>
      <c r="C240" s="220"/>
      <c r="D240" s="220"/>
      <c r="E240" s="221" t="s">
        <v>5</v>
      </c>
      <c r="F240" s="229" t="s">
        <v>382</v>
      </c>
      <c r="G240" s="220"/>
      <c r="H240" s="220"/>
      <c r="I240" s="220"/>
      <c r="J240" s="220"/>
      <c r="K240" s="224">
        <v>8.8900000000000006</v>
      </c>
      <c r="L240" s="220"/>
      <c r="M240" s="220"/>
      <c r="N240" s="220"/>
      <c r="O240" s="220"/>
      <c r="P240" s="220"/>
      <c r="Q240" s="220"/>
      <c r="R240" s="225"/>
      <c r="T240" s="226"/>
      <c r="U240" s="220"/>
      <c r="V240" s="220"/>
      <c r="W240" s="220"/>
      <c r="X240" s="220"/>
      <c r="Y240" s="220"/>
      <c r="Z240" s="220"/>
      <c r="AA240" s="227"/>
      <c r="AT240" s="228" t="s">
        <v>191</v>
      </c>
      <c r="AU240" s="228" t="s">
        <v>101</v>
      </c>
      <c r="AV240" s="10" t="s">
        <v>101</v>
      </c>
      <c r="AW240" s="10" t="s">
        <v>35</v>
      </c>
      <c r="AX240" s="10" t="s">
        <v>79</v>
      </c>
      <c r="AY240" s="228" t="s">
        <v>183</v>
      </c>
    </row>
    <row r="241" s="10" customFormat="1" ht="16.5" customHeight="1">
      <c r="B241" s="219"/>
      <c r="C241" s="220"/>
      <c r="D241" s="220"/>
      <c r="E241" s="221" t="s">
        <v>5</v>
      </c>
      <c r="F241" s="229" t="s">
        <v>383</v>
      </c>
      <c r="G241" s="220"/>
      <c r="H241" s="220"/>
      <c r="I241" s="220"/>
      <c r="J241" s="220"/>
      <c r="K241" s="224">
        <v>5.1399999999999997</v>
      </c>
      <c r="L241" s="220"/>
      <c r="M241" s="220"/>
      <c r="N241" s="220"/>
      <c r="O241" s="220"/>
      <c r="P241" s="220"/>
      <c r="Q241" s="220"/>
      <c r="R241" s="225"/>
      <c r="T241" s="226"/>
      <c r="U241" s="220"/>
      <c r="V241" s="220"/>
      <c r="W241" s="220"/>
      <c r="X241" s="220"/>
      <c r="Y241" s="220"/>
      <c r="Z241" s="220"/>
      <c r="AA241" s="227"/>
      <c r="AT241" s="228" t="s">
        <v>191</v>
      </c>
      <c r="AU241" s="228" t="s">
        <v>101</v>
      </c>
      <c r="AV241" s="10" t="s">
        <v>101</v>
      </c>
      <c r="AW241" s="10" t="s">
        <v>35</v>
      </c>
      <c r="AX241" s="10" t="s">
        <v>79</v>
      </c>
      <c r="AY241" s="228" t="s">
        <v>183</v>
      </c>
    </row>
    <row r="242" s="10" customFormat="1" ht="16.5" customHeight="1">
      <c r="B242" s="219"/>
      <c r="C242" s="220"/>
      <c r="D242" s="220"/>
      <c r="E242" s="221" t="s">
        <v>5</v>
      </c>
      <c r="F242" s="229" t="s">
        <v>384</v>
      </c>
      <c r="G242" s="220"/>
      <c r="H242" s="220"/>
      <c r="I242" s="220"/>
      <c r="J242" s="220"/>
      <c r="K242" s="224">
        <v>4.0800000000000001</v>
      </c>
      <c r="L242" s="220"/>
      <c r="M242" s="220"/>
      <c r="N242" s="220"/>
      <c r="O242" s="220"/>
      <c r="P242" s="220"/>
      <c r="Q242" s="220"/>
      <c r="R242" s="225"/>
      <c r="T242" s="226"/>
      <c r="U242" s="220"/>
      <c r="V242" s="220"/>
      <c r="W242" s="220"/>
      <c r="X242" s="220"/>
      <c r="Y242" s="220"/>
      <c r="Z242" s="220"/>
      <c r="AA242" s="227"/>
      <c r="AT242" s="228" t="s">
        <v>191</v>
      </c>
      <c r="AU242" s="228" t="s">
        <v>101</v>
      </c>
      <c r="AV242" s="10" t="s">
        <v>101</v>
      </c>
      <c r="AW242" s="10" t="s">
        <v>35</v>
      </c>
      <c r="AX242" s="10" t="s">
        <v>79</v>
      </c>
      <c r="AY242" s="228" t="s">
        <v>183</v>
      </c>
    </row>
    <row r="243" s="11" customFormat="1" ht="16.5" customHeight="1">
      <c r="B243" s="230"/>
      <c r="C243" s="231"/>
      <c r="D243" s="231"/>
      <c r="E243" s="232" t="s">
        <v>5</v>
      </c>
      <c r="F243" s="233" t="s">
        <v>237</v>
      </c>
      <c r="G243" s="231"/>
      <c r="H243" s="231"/>
      <c r="I243" s="231"/>
      <c r="J243" s="231"/>
      <c r="K243" s="234">
        <v>36.039999999999999</v>
      </c>
      <c r="L243" s="231"/>
      <c r="M243" s="231"/>
      <c r="N243" s="231"/>
      <c r="O243" s="231"/>
      <c r="P243" s="231"/>
      <c r="Q243" s="231"/>
      <c r="R243" s="235"/>
      <c r="T243" s="236"/>
      <c r="U243" s="231"/>
      <c r="V243" s="231"/>
      <c r="W243" s="231"/>
      <c r="X243" s="231"/>
      <c r="Y243" s="231"/>
      <c r="Z243" s="231"/>
      <c r="AA243" s="237"/>
      <c r="AT243" s="238" t="s">
        <v>191</v>
      </c>
      <c r="AU243" s="238" t="s">
        <v>101</v>
      </c>
      <c r="AV243" s="11" t="s">
        <v>188</v>
      </c>
      <c r="AW243" s="11" t="s">
        <v>35</v>
      </c>
      <c r="AX243" s="11" t="s">
        <v>79</v>
      </c>
      <c r="AY243" s="238" t="s">
        <v>183</v>
      </c>
    </row>
    <row r="244" s="1" customFormat="1" ht="25.5" customHeight="1">
      <c r="B244" s="174"/>
      <c r="C244" s="209" t="s">
        <v>385</v>
      </c>
      <c r="D244" s="209" t="s">
        <v>184</v>
      </c>
      <c r="E244" s="210" t="s">
        <v>386</v>
      </c>
      <c r="F244" s="211" t="s">
        <v>387</v>
      </c>
      <c r="G244" s="211"/>
      <c r="H244" s="211"/>
      <c r="I244" s="211"/>
      <c r="J244" s="212" t="s">
        <v>187</v>
      </c>
      <c r="K244" s="213">
        <v>244.66399999999999</v>
      </c>
      <c r="L244" s="214">
        <v>0</v>
      </c>
      <c r="M244" s="214"/>
      <c r="N244" s="215">
        <f>ROUND(L244*K244,2)</f>
        <v>0</v>
      </c>
      <c r="O244" s="215"/>
      <c r="P244" s="215"/>
      <c r="Q244" s="215"/>
      <c r="R244" s="178"/>
      <c r="T244" s="216" t="s">
        <v>5</v>
      </c>
      <c r="U244" s="57" t="s">
        <v>44</v>
      </c>
      <c r="V244" s="48"/>
      <c r="W244" s="217">
        <f>V244*K244</f>
        <v>0</v>
      </c>
      <c r="X244" s="217">
        <v>0.015400000000000001</v>
      </c>
      <c r="Y244" s="217">
        <f>X244*K244</f>
        <v>3.7678256000000001</v>
      </c>
      <c r="Z244" s="217">
        <v>0</v>
      </c>
      <c r="AA244" s="218">
        <f>Z244*K244</f>
        <v>0</v>
      </c>
      <c r="AR244" s="23" t="s">
        <v>188</v>
      </c>
      <c r="AT244" s="23" t="s">
        <v>184</v>
      </c>
      <c r="AU244" s="23" t="s">
        <v>101</v>
      </c>
      <c r="AY244" s="23" t="s">
        <v>183</v>
      </c>
      <c r="BE244" s="132">
        <f>IF(U244="základní",N244,0)</f>
        <v>0</v>
      </c>
      <c r="BF244" s="132">
        <f>IF(U244="snížená",N244,0)</f>
        <v>0</v>
      </c>
      <c r="BG244" s="132">
        <f>IF(U244="zákl. přenesená",N244,0)</f>
        <v>0</v>
      </c>
      <c r="BH244" s="132">
        <f>IF(U244="sníž. přenesená",N244,0)</f>
        <v>0</v>
      </c>
      <c r="BI244" s="132">
        <f>IF(U244="nulová",N244,0)</f>
        <v>0</v>
      </c>
      <c r="BJ244" s="23" t="s">
        <v>36</v>
      </c>
      <c r="BK244" s="132">
        <f>ROUND(L244*K244,2)</f>
        <v>0</v>
      </c>
      <c r="BL244" s="23" t="s">
        <v>188</v>
      </c>
      <c r="BM244" s="23" t="s">
        <v>388</v>
      </c>
    </row>
    <row r="245" s="10" customFormat="1" ht="16.5" customHeight="1">
      <c r="B245" s="219"/>
      <c r="C245" s="220"/>
      <c r="D245" s="220"/>
      <c r="E245" s="221" t="s">
        <v>5</v>
      </c>
      <c r="F245" s="222" t="s">
        <v>111</v>
      </c>
      <c r="G245" s="223"/>
      <c r="H245" s="223"/>
      <c r="I245" s="223"/>
      <c r="J245" s="220"/>
      <c r="K245" s="224">
        <v>244.66399999999999</v>
      </c>
      <c r="L245" s="220"/>
      <c r="M245" s="220"/>
      <c r="N245" s="220"/>
      <c r="O245" s="220"/>
      <c r="P245" s="220"/>
      <c r="Q245" s="220"/>
      <c r="R245" s="225"/>
      <c r="T245" s="226"/>
      <c r="U245" s="220"/>
      <c r="V245" s="220"/>
      <c r="W245" s="220"/>
      <c r="X245" s="220"/>
      <c r="Y245" s="220"/>
      <c r="Z245" s="220"/>
      <c r="AA245" s="227"/>
      <c r="AT245" s="228" t="s">
        <v>191</v>
      </c>
      <c r="AU245" s="228" t="s">
        <v>101</v>
      </c>
      <c r="AV245" s="10" t="s">
        <v>101</v>
      </c>
      <c r="AW245" s="10" t="s">
        <v>35</v>
      </c>
      <c r="AX245" s="10" t="s">
        <v>36</v>
      </c>
      <c r="AY245" s="228" t="s">
        <v>183</v>
      </c>
    </row>
    <row r="246" s="1" customFormat="1" ht="51" customHeight="1">
      <c r="B246" s="174"/>
      <c r="C246" s="209" t="s">
        <v>389</v>
      </c>
      <c r="D246" s="209" t="s">
        <v>184</v>
      </c>
      <c r="E246" s="210" t="s">
        <v>390</v>
      </c>
      <c r="F246" s="211" t="s">
        <v>391</v>
      </c>
      <c r="G246" s="211"/>
      <c r="H246" s="211"/>
      <c r="I246" s="211"/>
      <c r="J246" s="212" t="s">
        <v>187</v>
      </c>
      <c r="K246" s="213">
        <v>45.658000000000001</v>
      </c>
      <c r="L246" s="214">
        <v>0</v>
      </c>
      <c r="M246" s="214"/>
      <c r="N246" s="215">
        <f>ROUND(L246*K246,2)</f>
        <v>0</v>
      </c>
      <c r="O246" s="215"/>
      <c r="P246" s="215"/>
      <c r="Q246" s="215"/>
      <c r="R246" s="178"/>
      <c r="T246" s="216" t="s">
        <v>5</v>
      </c>
      <c r="U246" s="57" t="s">
        <v>44</v>
      </c>
      <c r="V246" s="48"/>
      <c r="W246" s="217">
        <f>V246*K246</f>
        <v>0</v>
      </c>
      <c r="X246" s="217">
        <v>0.039120000000000002</v>
      </c>
      <c r="Y246" s="217">
        <f>X246*K246</f>
        <v>1.7861409600000002</v>
      </c>
      <c r="Z246" s="217">
        <v>0</v>
      </c>
      <c r="AA246" s="218">
        <f>Z246*K246</f>
        <v>0</v>
      </c>
      <c r="AR246" s="23" t="s">
        <v>188</v>
      </c>
      <c r="AT246" s="23" t="s">
        <v>184</v>
      </c>
      <c r="AU246" s="23" t="s">
        <v>101</v>
      </c>
      <c r="AY246" s="23" t="s">
        <v>183</v>
      </c>
      <c r="BE246" s="132">
        <f>IF(U246="základní",N246,0)</f>
        <v>0</v>
      </c>
      <c r="BF246" s="132">
        <f>IF(U246="snížená",N246,0)</f>
        <v>0</v>
      </c>
      <c r="BG246" s="132">
        <f>IF(U246="zákl. přenesená",N246,0)</f>
        <v>0</v>
      </c>
      <c r="BH246" s="132">
        <f>IF(U246="sníž. přenesená",N246,0)</f>
        <v>0</v>
      </c>
      <c r="BI246" s="132">
        <f>IF(U246="nulová",N246,0)</f>
        <v>0</v>
      </c>
      <c r="BJ246" s="23" t="s">
        <v>36</v>
      </c>
      <c r="BK246" s="132">
        <f>ROUND(L246*K246,2)</f>
        <v>0</v>
      </c>
      <c r="BL246" s="23" t="s">
        <v>188</v>
      </c>
      <c r="BM246" s="23" t="s">
        <v>392</v>
      </c>
    </row>
    <row r="247" s="10" customFormat="1" ht="16.5" customHeight="1">
      <c r="B247" s="219"/>
      <c r="C247" s="220"/>
      <c r="D247" s="220"/>
      <c r="E247" s="221" t="s">
        <v>5</v>
      </c>
      <c r="F247" s="222" t="s">
        <v>393</v>
      </c>
      <c r="G247" s="223"/>
      <c r="H247" s="223"/>
      <c r="I247" s="223"/>
      <c r="J247" s="220"/>
      <c r="K247" s="224">
        <v>48.988</v>
      </c>
      <c r="L247" s="220"/>
      <c r="M247" s="220"/>
      <c r="N247" s="220"/>
      <c r="O247" s="220"/>
      <c r="P247" s="220"/>
      <c r="Q247" s="220"/>
      <c r="R247" s="225"/>
      <c r="T247" s="226"/>
      <c r="U247" s="220"/>
      <c r="V247" s="220"/>
      <c r="W247" s="220"/>
      <c r="X247" s="220"/>
      <c r="Y247" s="220"/>
      <c r="Z247" s="220"/>
      <c r="AA247" s="227"/>
      <c r="AT247" s="228" t="s">
        <v>191</v>
      </c>
      <c r="AU247" s="228" t="s">
        <v>101</v>
      </c>
      <c r="AV247" s="10" t="s">
        <v>101</v>
      </c>
      <c r="AW247" s="10" t="s">
        <v>35</v>
      </c>
      <c r="AX247" s="10" t="s">
        <v>79</v>
      </c>
      <c r="AY247" s="228" t="s">
        <v>183</v>
      </c>
    </row>
    <row r="248" s="10" customFormat="1" ht="16.5" customHeight="1">
      <c r="B248" s="219"/>
      <c r="C248" s="220"/>
      <c r="D248" s="220"/>
      <c r="E248" s="221" t="s">
        <v>5</v>
      </c>
      <c r="F248" s="229" t="s">
        <v>394</v>
      </c>
      <c r="G248" s="220"/>
      <c r="H248" s="220"/>
      <c r="I248" s="220"/>
      <c r="J248" s="220"/>
      <c r="K248" s="224">
        <v>-3.3300000000000001</v>
      </c>
      <c r="L248" s="220"/>
      <c r="M248" s="220"/>
      <c r="N248" s="220"/>
      <c r="O248" s="220"/>
      <c r="P248" s="220"/>
      <c r="Q248" s="220"/>
      <c r="R248" s="225"/>
      <c r="T248" s="226"/>
      <c r="U248" s="220"/>
      <c r="V248" s="220"/>
      <c r="W248" s="220"/>
      <c r="X248" s="220"/>
      <c r="Y248" s="220"/>
      <c r="Z248" s="220"/>
      <c r="AA248" s="227"/>
      <c r="AT248" s="228" t="s">
        <v>191</v>
      </c>
      <c r="AU248" s="228" t="s">
        <v>101</v>
      </c>
      <c r="AV248" s="10" t="s">
        <v>101</v>
      </c>
      <c r="AW248" s="10" t="s">
        <v>35</v>
      </c>
      <c r="AX248" s="10" t="s">
        <v>79</v>
      </c>
      <c r="AY248" s="228" t="s">
        <v>183</v>
      </c>
    </row>
    <row r="249" s="11" customFormat="1" ht="16.5" customHeight="1">
      <c r="B249" s="230"/>
      <c r="C249" s="231"/>
      <c r="D249" s="231"/>
      <c r="E249" s="232" t="s">
        <v>5</v>
      </c>
      <c r="F249" s="233" t="s">
        <v>237</v>
      </c>
      <c r="G249" s="231"/>
      <c r="H249" s="231"/>
      <c r="I249" s="231"/>
      <c r="J249" s="231"/>
      <c r="K249" s="234">
        <v>45.658000000000001</v>
      </c>
      <c r="L249" s="231"/>
      <c r="M249" s="231"/>
      <c r="N249" s="231"/>
      <c r="O249" s="231"/>
      <c r="P249" s="231"/>
      <c r="Q249" s="231"/>
      <c r="R249" s="235"/>
      <c r="T249" s="236"/>
      <c r="U249" s="231"/>
      <c r="V249" s="231"/>
      <c r="W249" s="231"/>
      <c r="X249" s="231"/>
      <c r="Y249" s="231"/>
      <c r="Z249" s="231"/>
      <c r="AA249" s="237"/>
      <c r="AT249" s="238" t="s">
        <v>191</v>
      </c>
      <c r="AU249" s="238" t="s">
        <v>101</v>
      </c>
      <c r="AV249" s="11" t="s">
        <v>188</v>
      </c>
      <c r="AW249" s="11" t="s">
        <v>35</v>
      </c>
      <c r="AX249" s="11" t="s">
        <v>36</v>
      </c>
      <c r="AY249" s="238" t="s">
        <v>183</v>
      </c>
    </row>
    <row r="250" s="1" customFormat="1" ht="38.25" customHeight="1">
      <c r="B250" s="174"/>
      <c r="C250" s="209" t="s">
        <v>395</v>
      </c>
      <c r="D250" s="209" t="s">
        <v>184</v>
      </c>
      <c r="E250" s="210" t="s">
        <v>396</v>
      </c>
      <c r="F250" s="211" t="s">
        <v>397</v>
      </c>
      <c r="G250" s="211"/>
      <c r="H250" s="211"/>
      <c r="I250" s="211"/>
      <c r="J250" s="212" t="s">
        <v>187</v>
      </c>
      <c r="K250" s="213">
        <v>22.405999999999999</v>
      </c>
      <c r="L250" s="214">
        <v>0</v>
      </c>
      <c r="M250" s="214"/>
      <c r="N250" s="215">
        <f>ROUND(L250*K250,2)</f>
        <v>0</v>
      </c>
      <c r="O250" s="215"/>
      <c r="P250" s="215"/>
      <c r="Q250" s="215"/>
      <c r="R250" s="178"/>
      <c r="T250" s="216" t="s">
        <v>5</v>
      </c>
      <c r="U250" s="57" t="s">
        <v>44</v>
      </c>
      <c r="V250" s="48"/>
      <c r="W250" s="217">
        <f>V250*K250</f>
        <v>0</v>
      </c>
      <c r="X250" s="217">
        <v>0.041640000000000003</v>
      </c>
      <c r="Y250" s="217">
        <f>X250*K250</f>
        <v>0.93298584000000007</v>
      </c>
      <c r="Z250" s="217">
        <v>0</v>
      </c>
      <c r="AA250" s="218">
        <f>Z250*K250</f>
        <v>0</v>
      </c>
      <c r="AR250" s="23" t="s">
        <v>188</v>
      </c>
      <c r="AT250" s="23" t="s">
        <v>184</v>
      </c>
      <c r="AU250" s="23" t="s">
        <v>101</v>
      </c>
      <c r="AY250" s="23" t="s">
        <v>183</v>
      </c>
      <c r="BE250" s="132">
        <f>IF(U250="základní",N250,0)</f>
        <v>0</v>
      </c>
      <c r="BF250" s="132">
        <f>IF(U250="snížená",N250,0)</f>
        <v>0</v>
      </c>
      <c r="BG250" s="132">
        <f>IF(U250="zákl. přenesená",N250,0)</f>
        <v>0</v>
      </c>
      <c r="BH250" s="132">
        <f>IF(U250="sníž. přenesená",N250,0)</f>
        <v>0</v>
      </c>
      <c r="BI250" s="132">
        <f>IF(U250="nulová",N250,0)</f>
        <v>0</v>
      </c>
      <c r="BJ250" s="23" t="s">
        <v>36</v>
      </c>
      <c r="BK250" s="132">
        <f>ROUND(L250*K250,2)</f>
        <v>0</v>
      </c>
      <c r="BL250" s="23" t="s">
        <v>188</v>
      </c>
      <c r="BM250" s="23" t="s">
        <v>398</v>
      </c>
    </row>
    <row r="251" s="10" customFormat="1" ht="16.5" customHeight="1">
      <c r="B251" s="219"/>
      <c r="C251" s="220"/>
      <c r="D251" s="220"/>
      <c r="E251" s="221" t="s">
        <v>5</v>
      </c>
      <c r="F251" s="222" t="s">
        <v>399</v>
      </c>
      <c r="G251" s="223"/>
      <c r="H251" s="223"/>
      <c r="I251" s="223"/>
      <c r="J251" s="220"/>
      <c r="K251" s="224">
        <v>23.756</v>
      </c>
      <c r="L251" s="220"/>
      <c r="M251" s="220"/>
      <c r="N251" s="220"/>
      <c r="O251" s="220"/>
      <c r="P251" s="220"/>
      <c r="Q251" s="220"/>
      <c r="R251" s="225"/>
      <c r="T251" s="226"/>
      <c r="U251" s="220"/>
      <c r="V251" s="220"/>
      <c r="W251" s="220"/>
      <c r="X251" s="220"/>
      <c r="Y251" s="220"/>
      <c r="Z251" s="220"/>
      <c r="AA251" s="227"/>
      <c r="AT251" s="228" t="s">
        <v>191</v>
      </c>
      <c r="AU251" s="228" t="s">
        <v>101</v>
      </c>
      <c r="AV251" s="10" t="s">
        <v>101</v>
      </c>
      <c r="AW251" s="10" t="s">
        <v>35</v>
      </c>
      <c r="AX251" s="10" t="s">
        <v>79</v>
      </c>
      <c r="AY251" s="228" t="s">
        <v>183</v>
      </c>
    </row>
    <row r="252" s="10" customFormat="1" ht="16.5" customHeight="1">
      <c r="B252" s="219"/>
      <c r="C252" s="220"/>
      <c r="D252" s="220"/>
      <c r="E252" s="221" t="s">
        <v>5</v>
      </c>
      <c r="F252" s="229" t="s">
        <v>400</v>
      </c>
      <c r="G252" s="220"/>
      <c r="H252" s="220"/>
      <c r="I252" s="220"/>
      <c r="J252" s="220"/>
      <c r="K252" s="224">
        <v>-1.3500000000000001</v>
      </c>
      <c r="L252" s="220"/>
      <c r="M252" s="220"/>
      <c r="N252" s="220"/>
      <c r="O252" s="220"/>
      <c r="P252" s="220"/>
      <c r="Q252" s="220"/>
      <c r="R252" s="225"/>
      <c r="T252" s="226"/>
      <c r="U252" s="220"/>
      <c r="V252" s="220"/>
      <c r="W252" s="220"/>
      <c r="X252" s="220"/>
      <c r="Y252" s="220"/>
      <c r="Z252" s="220"/>
      <c r="AA252" s="227"/>
      <c r="AT252" s="228" t="s">
        <v>191</v>
      </c>
      <c r="AU252" s="228" t="s">
        <v>101</v>
      </c>
      <c r="AV252" s="10" t="s">
        <v>101</v>
      </c>
      <c r="AW252" s="10" t="s">
        <v>35</v>
      </c>
      <c r="AX252" s="10" t="s">
        <v>79</v>
      </c>
      <c r="AY252" s="228" t="s">
        <v>183</v>
      </c>
    </row>
    <row r="253" s="11" customFormat="1" ht="16.5" customHeight="1">
      <c r="B253" s="230"/>
      <c r="C253" s="231"/>
      <c r="D253" s="231"/>
      <c r="E253" s="232" t="s">
        <v>5</v>
      </c>
      <c r="F253" s="233" t="s">
        <v>237</v>
      </c>
      <c r="G253" s="231"/>
      <c r="H253" s="231"/>
      <c r="I253" s="231"/>
      <c r="J253" s="231"/>
      <c r="K253" s="234">
        <v>22.405999999999999</v>
      </c>
      <c r="L253" s="231"/>
      <c r="M253" s="231"/>
      <c r="N253" s="231"/>
      <c r="O253" s="231"/>
      <c r="P253" s="231"/>
      <c r="Q253" s="231"/>
      <c r="R253" s="235"/>
      <c r="T253" s="236"/>
      <c r="U253" s="231"/>
      <c r="V253" s="231"/>
      <c r="W253" s="231"/>
      <c r="X253" s="231"/>
      <c r="Y253" s="231"/>
      <c r="Z253" s="231"/>
      <c r="AA253" s="237"/>
      <c r="AT253" s="238" t="s">
        <v>191</v>
      </c>
      <c r="AU253" s="238" t="s">
        <v>101</v>
      </c>
      <c r="AV253" s="11" t="s">
        <v>188</v>
      </c>
      <c r="AW253" s="11" t="s">
        <v>35</v>
      </c>
      <c r="AX253" s="11" t="s">
        <v>36</v>
      </c>
      <c r="AY253" s="238" t="s">
        <v>183</v>
      </c>
    </row>
    <row r="254" s="1" customFormat="1" ht="38.25" customHeight="1">
      <c r="B254" s="174"/>
      <c r="C254" s="209" t="s">
        <v>401</v>
      </c>
      <c r="D254" s="209" t="s">
        <v>184</v>
      </c>
      <c r="E254" s="210" t="s">
        <v>402</v>
      </c>
      <c r="F254" s="211" t="s">
        <v>403</v>
      </c>
      <c r="G254" s="211"/>
      <c r="H254" s="211"/>
      <c r="I254" s="211"/>
      <c r="J254" s="212" t="s">
        <v>199</v>
      </c>
      <c r="K254" s="213">
        <v>1</v>
      </c>
      <c r="L254" s="214">
        <v>0</v>
      </c>
      <c r="M254" s="214"/>
      <c r="N254" s="215">
        <f>ROUND(L254*K254,2)</f>
        <v>0</v>
      </c>
      <c r="O254" s="215"/>
      <c r="P254" s="215"/>
      <c r="Q254" s="215"/>
      <c r="R254" s="178"/>
      <c r="T254" s="216" t="s">
        <v>5</v>
      </c>
      <c r="U254" s="57" t="s">
        <v>44</v>
      </c>
      <c r="V254" s="48"/>
      <c r="W254" s="217">
        <f>V254*K254</f>
        <v>0</v>
      </c>
      <c r="X254" s="217">
        <v>2.2563399999999998</v>
      </c>
      <c r="Y254" s="217">
        <f>X254*K254</f>
        <v>2.2563399999999998</v>
      </c>
      <c r="Z254" s="217">
        <v>0</v>
      </c>
      <c r="AA254" s="218">
        <f>Z254*K254</f>
        <v>0</v>
      </c>
      <c r="AR254" s="23" t="s">
        <v>188</v>
      </c>
      <c r="AT254" s="23" t="s">
        <v>184</v>
      </c>
      <c r="AU254" s="23" t="s">
        <v>101</v>
      </c>
      <c r="AY254" s="23" t="s">
        <v>183</v>
      </c>
      <c r="BE254" s="132">
        <f>IF(U254="základní",N254,0)</f>
        <v>0</v>
      </c>
      <c r="BF254" s="132">
        <f>IF(U254="snížená",N254,0)</f>
        <v>0</v>
      </c>
      <c r="BG254" s="132">
        <f>IF(U254="zákl. přenesená",N254,0)</f>
        <v>0</v>
      </c>
      <c r="BH254" s="132">
        <f>IF(U254="sníž. přenesená",N254,0)</f>
        <v>0</v>
      </c>
      <c r="BI254" s="132">
        <f>IF(U254="nulová",N254,0)</f>
        <v>0</v>
      </c>
      <c r="BJ254" s="23" t="s">
        <v>36</v>
      </c>
      <c r="BK254" s="132">
        <f>ROUND(L254*K254,2)</f>
        <v>0</v>
      </c>
      <c r="BL254" s="23" t="s">
        <v>188</v>
      </c>
      <c r="BM254" s="23" t="s">
        <v>404</v>
      </c>
    </row>
    <row r="255" s="10" customFormat="1" ht="25.5" customHeight="1">
      <c r="B255" s="219"/>
      <c r="C255" s="220"/>
      <c r="D255" s="220"/>
      <c r="E255" s="221" t="s">
        <v>5</v>
      </c>
      <c r="F255" s="222" t="s">
        <v>405</v>
      </c>
      <c r="G255" s="223"/>
      <c r="H255" s="223"/>
      <c r="I255" s="223"/>
      <c r="J255" s="220"/>
      <c r="K255" s="224">
        <v>1</v>
      </c>
      <c r="L255" s="220"/>
      <c r="M255" s="220"/>
      <c r="N255" s="220"/>
      <c r="O255" s="220"/>
      <c r="P255" s="220"/>
      <c r="Q255" s="220"/>
      <c r="R255" s="225"/>
      <c r="T255" s="226"/>
      <c r="U255" s="220"/>
      <c r="V255" s="220"/>
      <c r="W255" s="220"/>
      <c r="X255" s="220"/>
      <c r="Y255" s="220"/>
      <c r="Z255" s="220"/>
      <c r="AA255" s="227"/>
      <c r="AT255" s="228" t="s">
        <v>191</v>
      </c>
      <c r="AU255" s="228" t="s">
        <v>101</v>
      </c>
      <c r="AV255" s="10" t="s">
        <v>101</v>
      </c>
      <c r="AW255" s="10" t="s">
        <v>35</v>
      </c>
      <c r="AX255" s="10" t="s">
        <v>36</v>
      </c>
      <c r="AY255" s="228" t="s">
        <v>183</v>
      </c>
    </row>
    <row r="256" s="1" customFormat="1" ht="25.5" customHeight="1">
      <c r="B256" s="174"/>
      <c r="C256" s="209" t="s">
        <v>406</v>
      </c>
      <c r="D256" s="209" t="s">
        <v>184</v>
      </c>
      <c r="E256" s="210" t="s">
        <v>407</v>
      </c>
      <c r="F256" s="211" t="s">
        <v>408</v>
      </c>
      <c r="G256" s="211"/>
      <c r="H256" s="211"/>
      <c r="I256" s="211"/>
      <c r="J256" s="212" t="s">
        <v>187</v>
      </c>
      <c r="K256" s="213">
        <v>4.3600000000000003</v>
      </c>
      <c r="L256" s="214">
        <v>0</v>
      </c>
      <c r="M256" s="214"/>
      <c r="N256" s="215">
        <f>ROUND(L256*K256,2)</f>
        <v>0</v>
      </c>
      <c r="O256" s="215"/>
      <c r="P256" s="215"/>
      <c r="Q256" s="215"/>
      <c r="R256" s="178"/>
      <c r="T256" s="216" t="s">
        <v>5</v>
      </c>
      <c r="U256" s="57" t="s">
        <v>44</v>
      </c>
      <c r="V256" s="48"/>
      <c r="W256" s="217">
        <f>V256*K256</f>
        <v>0</v>
      </c>
      <c r="X256" s="217">
        <v>0.098680000000000004</v>
      </c>
      <c r="Y256" s="217">
        <f>X256*K256</f>
        <v>0.43024480000000004</v>
      </c>
      <c r="Z256" s="217">
        <v>0</v>
      </c>
      <c r="AA256" s="218">
        <f>Z256*K256</f>
        <v>0</v>
      </c>
      <c r="AR256" s="23" t="s">
        <v>188</v>
      </c>
      <c r="AT256" s="23" t="s">
        <v>184</v>
      </c>
      <c r="AU256" s="23" t="s">
        <v>101</v>
      </c>
      <c r="AY256" s="23" t="s">
        <v>183</v>
      </c>
      <c r="BE256" s="132">
        <f>IF(U256="základní",N256,0)</f>
        <v>0</v>
      </c>
      <c r="BF256" s="132">
        <f>IF(U256="snížená",N256,0)</f>
        <v>0</v>
      </c>
      <c r="BG256" s="132">
        <f>IF(U256="zákl. přenesená",N256,0)</f>
        <v>0</v>
      </c>
      <c r="BH256" s="132">
        <f>IF(U256="sníž. přenesená",N256,0)</f>
        <v>0</v>
      </c>
      <c r="BI256" s="132">
        <f>IF(U256="nulová",N256,0)</f>
        <v>0</v>
      </c>
      <c r="BJ256" s="23" t="s">
        <v>36</v>
      </c>
      <c r="BK256" s="132">
        <f>ROUND(L256*K256,2)</f>
        <v>0</v>
      </c>
      <c r="BL256" s="23" t="s">
        <v>188</v>
      </c>
      <c r="BM256" s="23" t="s">
        <v>409</v>
      </c>
    </row>
    <row r="257" s="10" customFormat="1" ht="16.5" customHeight="1">
      <c r="B257" s="219"/>
      <c r="C257" s="220"/>
      <c r="D257" s="220"/>
      <c r="E257" s="221" t="s">
        <v>5</v>
      </c>
      <c r="F257" s="222" t="s">
        <v>410</v>
      </c>
      <c r="G257" s="223"/>
      <c r="H257" s="223"/>
      <c r="I257" s="223"/>
      <c r="J257" s="220"/>
      <c r="K257" s="224">
        <v>4.3600000000000003</v>
      </c>
      <c r="L257" s="220"/>
      <c r="M257" s="220"/>
      <c r="N257" s="220"/>
      <c r="O257" s="220"/>
      <c r="P257" s="220"/>
      <c r="Q257" s="220"/>
      <c r="R257" s="225"/>
      <c r="T257" s="226"/>
      <c r="U257" s="220"/>
      <c r="V257" s="220"/>
      <c r="W257" s="220"/>
      <c r="X257" s="220"/>
      <c r="Y257" s="220"/>
      <c r="Z257" s="220"/>
      <c r="AA257" s="227"/>
      <c r="AT257" s="228" t="s">
        <v>191</v>
      </c>
      <c r="AU257" s="228" t="s">
        <v>101</v>
      </c>
      <c r="AV257" s="10" t="s">
        <v>101</v>
      </c>
      <c r="AW257" s="10" t="s">
        <v>35</v>
      </c>
      <c r="AX257" s="10" t="s">
        <v>36</v>
      </c>
      <c r="AY257" s="228" t="s">
        <v>183</v>
      </c>
    </row>
    <row r="258" s="1" customFormat="1" ht="25.5" customHeight="1">
      <c r="B258" s="174"/>
      <c r="C258" s="209" t="s">
        <v>411</v>
      </c>
      <c r="D258" s="209" t="s">
        <v>184</v>
      </c>
      <c r="E258" s="210" t="s">
        <v>412</v>
      </c>
      <c r="F258" s="211" t="s">
        <v>413</v>
      </c>
      <c r="G258" s="211"/>
      <c r="H258" s="211"/>
      <c r="I258" s="211"/>
      <c r="J258" s="212" t="s">
        <v>187</v>
      </c>
      <c r="K258" s="213">
        <v>66.829999999999998</v>
      </c>
      <c r="L258" s="214">
        <v>0</v>
      </c>
      <c r="M258" s="214"/>
      <c r="N258" s="215">
        <f>ROUND(L258*K258,2)</f>
        <v>0</v>
      </c>
      <c r="O258" s="215"/>
      <c r="P258" s="215"/>
      <c r="Q258" s="215"/>
      <c r="R258" s="178"/>
      <c r="T258" s="216" t="s">
        <v>5</v>
      </c>
      <c r="U258" s="57" t="s">
        <v>44</v>
      </c>
      <c r="V258" s="48"/>
      <c r="W258" s="217">
        <f>V258*K258</f>
        <v>0</v>
      </c>
      <c r="X258" s="217">
        <v>0.16170000000000001</v>
      </c>
      <c r="Y258" s="217">
        <f>X258*K258</f>
        <v>10.806411000000001</v>
      </c>
      <c r="Z258" s="217">
        <v>0</v>
      </c>
      <c r="AA258" s="218">
        <f>Z258*K258</f>
        <v>0</v>
      </c>
      <c r="AR258" s="23" t="s">
        <v>188</v>
      </c>
      <c r="AT258" s="23" t="s">
        <v>184</v>
      </c>
      <c r="AU258" s="23" t="s">
        <v>101</v>
      </c>
      <c r="AY258" s="23" t="s">
        <v>183</v>
      </c>
      <c r="BE258" s="132">
        <f>IF(U258="základní",N258,0)</f>
        <v>0</v>
      </c>
      <c r="BF258" s="132">
        <f>IF(U258="snížená",N258,0)</f>
        <v>0</v>
      </c>
      <c r="BG258" s="132">
        <f>IF(U258="zákl. přenesená",N258,0)</f>
        <v>0</v>
      </c>
      <c r="BH258" s="132">
        <f>IF(U258="sníž. přenesená",N258,0)</f>
        <v>0</v>
      </c>
      <c r="BI258" s="132">
        <f>IF(U258="nulová",N258,0)</f>
        <v>0</v>
      </c>
      <c r="BJ258" s="23" t="s">
        <v>36</v>
      </c>
      <c r="BK258" s="132">
        <f>ROUND(L258*K258,2)</f>
        <v>0</v>
      </c>
      <c r="BL258" s="23" t="s">
        <v>188</v>
      </c>
      <c r="BM258" s="23" t="s">
        <v>414</v>
      </c>
    </row>
    <row r="259" s="1" customFormat="1" ht="16.5" customHeight="1">
      <c r="B259" s="174"/>
      <c r="C259" s="209" t="s">
        <v>415</v>
      </c>
      <c r="D259" s="209" t="s">
        <v>184</v>
      </c>
      <c r="E259" s="210" t="s">
        <v>416</v>
      </c>
      <c r="F259" s="211" t="s">
        <v>417</v>
      </c>
      <c r="G259" s="211"/>
      <c r="H259" s="211"/>
      <c r="I259" s="211"/>
      <c r="J259" s="212" t="s">
        <v>187</v>
      </c>
      <c r="K259" s="213">
        <v>66.829999999999998</v>
      </c>
      <c r="L259" s="214">
        <v>0</v>
      </c>
      <c r="M259" s="214"/>
      <c r="N259" s="215">
        <f>ROUND(L259*K259,2)</f>
        <v>0</v>
      </c>
      <c r="O259" s="215"/>
      <c r="P259" s="215"/>
      <c r="Q259" s="215"/>
      <c r="R259" s="178"/>
      <c r="T259" s="216" t="s">
        <v>5</v>
      </c>
      <c r="U259" s="57" t="s">
        <v>44</v>
      </c>
      <c r="V259" s="48"/>
      <c r="W259" s="217">
        <f>V259*K259</f>
        <v>0</v>
      </c>
      <c r="X259" s="217">
        <v>0.00012999999999999999</v>
      </c>
      <c r="Y259" s="217">
        <f>X259*K259</f>
        <v>0.0086878999999999984</v>
      </c>
      <c r="Z259" s="217">
        <v>0</v>
      </c>
      <c r="AA259" s="218">
        <f>Z259*K259</f>
        <v>0</v>
      </c>
      <c r="AR259" s="23" t="s">
        <v>188</v>
      </c>
      <c r="AT259" s="23" t="s">
        <v>184</v>
      </c>
      <c r="AU259" s="23" t="s">
        <v>101</v>
      </c>
      <c r="AY259" s="23" t="s">
        <v>183</v>
      </c>
      <c r="BE259" s="132">
        <f>IF(U259="základní",N259,0)</f>
        <v>0</v>
      </c>
      <c r="BF259" s="132">
        <f>IF(U259="snížená",N259,0)</f>
        <v>0</v>
      </c>
      <c r="BG259" s="132">
        <f>IF(U259="zákl. přenesená",N259,0)</f>
        <v>0</v>
      </c>
      <c r="BH259" s="132">
        <f>IF(U259="sníž. přenesená",N259,0)</f>
        <v>0</v>
      </c>
      <c r="BI259" s="132">
        <f>IF(U259="nulová",N259,0)</f>
        <v>0</v>
      </c>
      <c r="BJ259" s="23" t="s">
        <v>36</v>
      </c>
      <c r="BK259" s="132">
        <f>ROUND(L259*K259,2)</f>
        <v>0</v>
      </c>
      <c r="BL259" s="23" t="s">
        <v>188</v>
      </c>
      <c r="BM259" s="23" t="s">
        <v>418</v>
      </c>
    </row>
    <row r="260" s="1" customFormat="1" ht="38.25" customHeight="1">
      <c r="B260" s="174"/>
      <c r="C260" s="209" t="s">
        <v>419</v>
      </c>
      <c r="D260" s="209" t="s">
        <v>184</v>
      </c>
      <c r="E260" s="210" t="s">
        <v>420</v>
      </c>
      <c r="F260" s="211" t="s">
        <v>421</v>
      </c>
      <c r="G260" s="211"/>
      <c r="H260" s="211"/>
      <c r="I260" s="211"/>
      <c r="J260" s="212" t="s">
        <v>308</v>
      </c>
      <c r="K260" s="213">
        <v>110</v>
      </c>
      <c r="L260" s="214">
        <v>0</v>
      </c>
      <c r="M260" s="214"/>
      <c r="N260" s="215">
        <f>ROUND(L260*K260,2)</f>
        <v>0</v>
      </c>
      <c r="O260" s="215"/>
      <c r="P260" s="215"/>
      <c r="Q260" s="215"/>
      <c r="R260" s="178"/>
      <c r="T260" s="216" t="s">
        <v>5</v>
      </c>
      <c r="U260" s="57" t="s">
        <v>44</v>
      </c>
      <c r="V260" s="48"/>
      <c r="W260" s="217">
        <f>V260*K260</f>
        <v>0</v>
      </c>
      <c r="X260" s="217">
        <v>1.0000000000000001E-05</v>
      </c>
      <c r="Y260" s="217">
        <f>X260*K260</f>
        <v>0.0011000000000000001</v>
      </c>
      <c r="Z260" s="217">
        <v>0</v>
      </c>
      <c r="AA260" s="218">
        <f>Z260*K260</f>
        <v>0</v>
      </c>
      <c r="AR260" s="23" t="s">
        <v>188</v>
      </c>
      <c r="AT260" s="23" t="s">
        <v>184</v>
      </c>
      <c r="AU260" s="23" t="s">
        <v>101</v>
      </c>
      <c r="AY260" s="23" t="s">
        <v>183</v>
      </c>
      <c r="BE260" s="132">
        <f>IF(U260="základní",N260,0)</f>
        <v>0</v>
      </c>
      <c r="BF260" s="132">
        <f>IF(U260="snížená",N260,0)</f>
        <v>0</v>
      </c>
      <c r="BG260" s="132">
        <f>IF(U260="zákl. přenesená",N260,0)</f>
        <v>0</v>
      </c>
      <c r="BH260" s="132">
        <f>IF(U260="sníž. přenesená",N260,0)</f>
        <v>0</v>
      </c>
      <c r="BI260" s="132">
        <f>IF(U260="nulová",N260,0)</f>
        <v>0</v>
      </c>
      <c r="BJ260" s="23" t="s">
        <v>36</v>
      </c>
      <c r="BK260" s="132">
        <f>ROUND(L260*K260,2)</f>
        <v>0</v>
      </c>
      <c r="BL260" s="23" t="s">
        <v>188</v>
      </c>
      <c r="BM260" s="23" t="s">
        <v>422</v>
      </c>
    </row>
    <row r="261" s="1" customFormat="1" ht="38.25" customHeight="1">
      <c r="B261" s="174"/>
      <c r="C261" s="209" t="s">
        <v>423</v>
      </c>
      <c r="D261" s="209" t="s">
        <v>184</v>
      </c>
      <c r="E261" s="210" t="s">
        <v>424</v>
      </c>
      <c r="F261" s="211" t="s">
        <v>425</v>
      </c>
      <c r="G261" s="211"/>
      <c r="H261" s="211"/>
      <c r="I261" s="211"/>
      <c r="J261" s="212" t="s">
        <v>187</v>
      </c>
      <c r="K261" s="213">
        <v>12.625</v>
      </c>
      <c r="L261" s="214">
        <v>0</v>
      </c>
      <c r="M261" s="214"/>
      <c r="N261" s="215">
        <f>ROUND(L261*K261,2)</f>
        <v>0</v>
      </c>
      <c r="O261" s="215"/>
      <c r="P261" s="215"/>
      <c r="Q261" s="215"/>
      <c r="R261" s="178"/>
      <c r="T261" s="216" t="s">
        <v>5</v>
      </c>
      <c r="U261" s="57" t="s">
        <v>44</v>
      </c>
      <c r="V261" s="48"/>
      <c r="W261" s="217">
        <f>V261*K261</f>
        <v>0</v>
      </c>
      <c r="X261" s="217">
        <v>0.28361999999999998</v>
      </c>
      <c r="Y261" s="217">
        <f>X261*K261</f>
        <v>3.5807024999999997</v>
      </c>
      <c r="Z261" s="217">
        <v>0</v>
      </c>
      <c r="AA261" s="218">
        <f>Z261*K261</f>
        <v>0</v>
      </c>
      <c r="AR261" s="23" t="s">
        <v>188</v>
      </c>
      <c r="AT261" s="23" t="s">
        <v>184</v>
      </c>
      <c r="AU261" s="23" t="s">
        <v>101</v>
      </c>
      <c r="AY261" s="23" t="s">
        <v>183</v>
      </c>
      <c r="BE261" s="132">
        <f>IF(U261="základní",N261,0)</f>
        <v>0</v>
      </c>
      <c r="BF261" s="132">
        <f>IF(U261="snížená",N261,0)</f>
        <v>0</v>
      </c>
      <c r="BG261" s="132">
        <f>IF(U261="zákl. přenesená",N261,0)</f>
        <v>0</v>
      </c>
      <c r="BH261" s="132">
        <f>IF(U261="sníž. přenesená",N261,0)</f>
        <v>0</v>
      </c>
      <c r="BI261" s="132">
        <f>IF(U261="nulová",N261,0)</f>
        <v>0</v>
      </c>
      <c r="BJ261" s="23" t="s">
        <v>36</v>
      </c>
      <c r="BK261" s="132">
        <f>ROUND(L261*K261,2)</f>
        <v>0</v>
      </c>
      <c r="BL261" s="23" t="s">
        <v>188</v>
      </c>
      <c r="BM261" s="23" t="s">
        <v>426</v>
      </c>
    </row>
    <row r="262" s="10" customFormat="1" ht="16.5" customHeight="1">
      <c r="B262" s="219"/>
      <c r="C262" s="220"/>
      <c r="D262" s="220"/>
      <c r="E262" s="221" t="s">
        <v>5</v>
      </c>
      <c r="F262" s="222" t="s">
        <v>427</v>
      </c>
      <c r="G262" s="223"/>
      <c r="H262" s="223"/>
      <c r="I262" s="223"/>
      <c r="J262" s="220"/>
      <c r="K262" s="224">
        <v>12.625</v>
      </c>
      <c r="L262" s="220"/>
      <c r="M262" s="220"/>
      <c r="N262" s="220"/>
      <c r="O262" s="220"/>
      <c r="P262" s="220"/>
      <c r="Q262" s="220"/>
      <c r="R262" s="225"/>
      <c r="T262" s="226"/>
      <c r="U262" s="220"/>
      <c r="V262" s="220"/>
      <c r="W262" s="220"/>
      <c r="X262" s="220"/>
      <c r="Y262" s="220"/>
      <c r="Z262" s="220"/>
      <c r="AA262" s="227"/>
      <c r="AT262" s="228" t="s">
        <v>191</v>
      </c>
      <c r="AU262" s="228" t="s">
        <v>101</v>
      </c>
      <c r="AV262" s="10" t="s">
        <v>101</v>
      </c>
      <c r="AW262" s="10" t="s">
        <v>35</v>
      </c>
      <c r="AX262" s="10" t="s">
        <v>36</v>
      </c>
      <c r="AY262" s="228" t="s">
        <v>183</v>
      </c>
    </row>
    <row r="263" s="1" customFormat="1" ht="25.5" customHeight="1">
      <c r="B263" s="174"/>
      <c r="C263" s="209" t="s">
        <v>428</v>
      </c>
      <c r="D263" s="209" t="s">
        <v>184</v>
      </c>
      <c r="E263" s="210" t="s">
        <v>429</v>
      </c>
      <c r="F263" s="211" t="s">
        <v>430</v>
      </c>
      <c r="G263" s="211"/>
      <c r="H263" s="211"/>
      <c r="I263" s="211"/>
      <c r="J263" s="212" t="s">
        <v>308</v>
      </c>
      <c r="K263" s="213">
        <v>26.75</v>
      </c>
      <c r="L263" s="214">
        <v>0</v>
      </c>
      <c r="M263" s="214"/>
      <c r="N263" s="215">
        <f>ROUND(L263*K263,2)</f>
        <v>0</v>
      </c>
      <c r="O263" s="215"/>
      <c r="P263" s="215"/>
      <c r="Q263" s="215"/>
      <c r="R263" s="178"/>
      <c r="T263" s="216" t="s">
        <v>5</v>
      </c>
      <c r="U263" s="57" t="s">
        <v>44</v>
      </c>
      <c r="V263" s="48"/>
      <c r="W263" s="217">
        <f>V263*K263</f>
        <v>0</v>
      </c>
      <c r="X263" s="217">
        <v>0.12895000000000001</v>
      </c>
      <c r="Y263" s="217">
        <f>X263*K263</f>
        <v>3.4494125000000002</v>
      </c>
      <c r="Z263" s="217">
        <v>0</v>
      </c>
      <c r="AA263" s="218">
        <f>Z263*K263</f>
        <v>0</v>
      </c>
      <c r="AR263" s="23" t="s">
        <v>188</v>
      </c>
      <c r="AT263" s="23" t="s">
        <v>184</v>
      </c>
      <c r="AU263" s="23" t="s">
        <v>101</v>
      </c>
      <c r="AY263" s="23" t="s">
        <v>183</v>
      </c>
      <c r="BE263" s="132">
        <f>IF(U263="základní",N263,0)</f>
        <v>0</v>
      </c>
      <c r="BF263" s="132">
        <f>IF(U263="snížená",N263,0)</f>
        <v>0</v>
      </c>
      <c r="BG263" s="132">
        <f>IF(U263="zákl. přenesená",N263,0)</f>
        <v>0</v>
      </c>
      <c r="BH263" s="132">
        <f>IF(U263="sníž. přenesená",N263,0)</f>
        <v>0</v>
      </c>
      <c r="BI263" s="132">
        <f>IF(U263="nulová",N263,0)</f>
        <v>0</v>
      </c>
      <c r="BJ263" s="23" t="s">
        <v>36</v>
      </c>
      <c r="BK263" s="132">
        <f>ROUND(L263*K263,2)</f>
        <v>0</v>
      </c>
      <c r="BL263" s="23" t="s">
        <v>188</v>
      </c>
      <c r="BM263" s="23" t="s">
        <v>431</v>
      </c>
    </row>
    <row r="264" s="10" customFormat="1" ht="16.5" customHeight="1">
      <c r="B264" s="219"/>
      <c r="C264" s="220"/>
      <c r="D264" s="220"/>
      <c r="E264" s="221" t="s">
        <v>5</v>
      </c>
      <c r="F264" s="222" t="s">
        <v>432</v>
      </c>
      <c r="G264" s="223"/>
      <c r="H264" s="223"/>
      <c r="I264" s="223"/>
      <c r="J264" s="220"/>
      <c r="K264" s="224">
        <v>26.75</v>
      </c>
      <c r="L264" s="220"/>
      <c r="M264" s="220"/>
      <c r="N264" s="220"/>
      <c r="O264" s="220"/>
      <c r="P264" s="220"/>
      <c r="Q264" s="220"/>
      <c r="R264" s="225"/>
      <c r="T264" s="226"/>
      <c r="U264" s="220"/>
      <c r="V264" s="220"/>
      <c r="W264" s="220"/>
      <c r="X264" s="220"/>
      <c r="Y264" s="220"/>
      <c r="Z264" s="220"/>
      <c r="AA264" s="227"/>
      <c r="AT264" s="228" t="s">
        <v>191</v>
      </c>
      <c r="AU264" s="228" t="s">
        <v>101</v>
      </c>
      <c r="AV264" s="10" t="s">
        <v>101</v>
      </c>
      <c r="AW264" s="10" t="s">
        <v>35</v>
      </c>
      <c r="AX264" s="10" t="s">
        <v>36</v>
      </c>
      <c r="AY264" s="228" t="s">
        <v>183</v>
      </c>
    </row>
    <row r="265" s="1" customFormat="1" ht="25.5" customHeight="1">
      <c r="B265" s="174"/>
      <c r="C265" s="209" t="s">
        <v>433</v>
      </c>
      <c r="D265" s="209" t="s">
        <v>184</v>
      </c>
      <c r="E265" s="210" t="s">
        <v>434</v>
      </c>
      <c r="F265" s="211" t="s">
        <v>435</v>
      </c>
      <c r="G265" s="211"/>
      <c r="H265" s="211"/>
      <c r="I265" s="211"/>
      <c r="J265" s="212" t="s">
        <v>313</v>
      </c>
      <c r="K265" s="213">
        <v>6</v>
      </c>
      <c r="L265" s="214">
        <v>0</v>
      </c>
      <c r="M265" s="214"/>
      <c r="N265" s="215">
        <f>ROUND(L265*K265,2)</f>
        <v>0</v>
      </c>
      <c r="O265" s="215"/>
      <c r="P265" s="215"/>
      <c r="Q265" s="215"/>
      <c r="R265" s="178"/>
      <c r="T265" s="216" t="s">
        <v>5</v>
      </c>
      <c r="U265" s="57" t="s">
        <v>44</v>
      </c>
      <c r="V265" s="48"/>
      <c r="W265" s="217">
        <f>V265*K265</f>
        <v>0</v>
      </c>
      <c r="X265" s="217">
        <v>0.016979999999999999</v>
      </c>
      <c r="Y265" s="217">
        <f>X265*K265</f>
        <v>0.10188</v>
      </c>
      <c r="Z265" s="217">
        <v>0</v>
      </c>
      <c r="AA265" s="218">
        <f>Z265*K265</f>
        <v>0</v>
      </c>
      <c r="AR265" s="23" t="s">
        <v>188</v>
      </c>
      <c r="AT265" s="23" t="s">
        <v>184</v>
      </c>
      <c r="AU265" s="23" t="s">
        <v>101</v>
      </c>
      <c r="AY265" s="23" t="s">
        <v>183</v>
      </c>
      <c r="BE265" s="132">
        <f>IF(U265="základní",N265,0)</f>
        <v>0</v>
      </c>
      <c r="BF265" s="132">
        <f>IF(U265="snížená",N265,0)</f>
        <v>0</v>
      </c>
      <c r="BG265" s="132">
        <f>IF(U265="zákl. přenesená",N265,0)</f>
        <v>0</v>
      </c>
      <c r="BH265" s="132">
        <f>IF(U265="sníž. přenesená",N265,0)</f>
        <v>0</v>
      </c>
      <c r="BI265" s="132">
        <f>IF(U265="nulová",N265,0)</f>
        <v>0</v>
      </c>
      <c r="BJ265" s="23" t="s">
        <v>36</v>
      </c>
      <c r="BK265" s="132">
        <f>ROUND(L265*K265,2)</f>
        <v>0</v>
      </c>
      <c r="BL265" s="23" t="s">
        <v>188</v>
      </c>
      <c r="BM265" s="23" t="s">
        <v>436</v>
      </c>
    </row>
    <row r="266" s="1" customFormat="1" ht="25.5" customHeight="1">
      <c r="B266" s="174"/>
      <c r="C266" s="241" t="s">
        <v>437</v>
      </c>
      <c r="D266" s="241" t="s">
        <v>438</v>
      </c>
      <c r="E266" s="242" t="s">
        <v>439</v>
      </c>
      <c r="F266" s="243" t="s">
        <v>440</v>
      </c>
      <c r="G266" s="243"/>
      <c r="H266" s="243"/>
      <c r="I266" s="243"/>
      <c r="J266" s="244" t="s">
        <v>313</v>
      </c>
      <c r="K266" s="245">
        <v>6</v>
      </c>
      <c r="L266" s="246">
        <v>0</v>
      </c>
      <c r="M266" s="246"/>
      <c r="N266" s="247">
        <f>ROUND(L266*K266,2)</f>
        <v>0</v>
      </c>
      <c r="O266" s="215"/>
      <c r="P266" s="215"/>
      <c r="Q266" s="215"/>
      <c r="R266" s="178"/>
      <c r="T266" s="216" t="s">
        <v>5</v>
      </c>
      <c r="U266" s="57" t="s">
        <v>44</v>
      </c>
      <c r="V266" s="48"/>
      <c r="W266" s="217">
        <f>V266*K266</f>
        <v>0</v>
      </c>
      <c r="X266" s="217">
        <v>0.017649999999999999</v>
      </c>
      <c r="Y266" s="217">
        <f>X266*K266</f>
        <v>0.10589999999999999</v>
      </c>
      <c r="Z266" s="217">
        <v>0</v>
      </c>
      <c r="AA266" s="218">
        <f>Z266*K266</f>
        <v>0</v>
      </c>
      <c r="AR266" s="23" t="s">
        <v>221</v>
      </c>
      <c r="AT266" s="23" t="s">
        <v>438</v>
      </c>
      <c r="AU266" s="23" t="s">
        <v>101</v>
      </c>
      <c r="AY266" s="23" t="s">
        <v>183</v>
      </c>
      <c r="BE266" s="132">
        <f>IF(U266="základní",N266,0)</f>
        <v>0</v>
      </c>
      <c r="BF266" s="132">
        <f>IF(U266="snížená",N266,0)</f>
        <v>0</v>
      </c>
      <c r="BG266" s="132">
        <f>IF(U266="zákl. přenesená",N266,0)</f>
        <v>0</v>
      </c>
      <c r="BH266" s="132">
        <f>IF(U266="sníž. přenesená",N266,0)</f>
        <v>0</v>
      </c>
      <c r="BI266" s="132">
        <f>IF(U266="nulová",N266,0)</f>
        <v>0</v>
      </c>
      <c r="BJ266" s="23" t="s">
        <v>36</v>
      </c>
      <c r="BK266" s="132">
        <f>ROUND(L266*K266,2)</f>
        <v>0</v>
      </c>
      <c r="BL266" s="23" t="s">
        <v>188</v>
      </c>
      <c r="BM266" s="23" t="s">
        <v>441</v>
      </c>
    </row>
    <row r="267" s="9" customFormat="1" ht="29.88" customHeight="1">
      <c r="B267" s="196"/>
      <c r="C267" s="197"/>
      <c r="D267" s="206" t="s">
        <v>135</v>
      </c>
      <c r="E267" s="206"/>
      <c r="F267" s="206"/>
      <c r="G267" s="206"/>
      <c r="H267" s="206"/>
      <c r="I267" s="206"/>
      <c r="J267" s="206"/>
      <c r="K267" s="206"/>
      <c r="L267" s="206"/>
      <c r="M267" s="206"/>
      <c r="N267" s="239">
        <f>BK267</f>
        <v>0</v>
      </c>
      <c r="O267" s="240"/>
      <c r="P267" s="240"/>
      <c r="Q267" s="240"/>
      <c r="R267" s="199"/>
      <c r="T267" s="200"/>
      <c r="U267" s="197"/>
      <c r="V267" s="197"/>
      <c r="W267" s="201">
        <f>SUM(W268:W274)</f>
        <v>0</v>
      </c>
      <c r="X267" s="197"/>
      <c r="Y267" s="201">
        <f>SUM(Y268:Y274)</f>
        <v>0.023191999999999997</v>
      </c>
      <c r="Z267" s="197"/>
      <c r="AA267" s="202">
        <f>SUM(AA268:AA274)</f>
        <v>0</v>
      </c>
      <c r="AR267" s="203" t="s">
        <v>36</v>
      </c>
      <c r="AT267" s="204" t="s">
        <v>78</v>
      </c>
      <c r="AU267" s="204" t="s">
        <v>36</v>
      </c>
      <c r="AY267" s="203" t="s">
        <v>183</v>
      </c>
      <c r="BK267" s="205">
        <f>SUM(BK268:BK274)</f>
        <v>0</v>
      </c>
    </row>
    <row r="268" s="1" customFormat="1" ht="25.5" customHeight="1">
      <c r="B268" s="174"/>
      <c r="C268" s="209" t="s">
        <v>442</v>
      </c>
      <c r="D268" s="209" t="s">
        <v>184</v>
      </c>
      <c r="E268" s="210" t="s">
        <v>443</v>
      </c>
      <c r="F268" s="211" t="s">
        <v>444</v>
      </c>
      <c r="G268" s="211"/>
      <c r="H268" s="211"/>
      <c r="I268" s="211"/>
      <c r="J268" s="212" t="s">
        <v>308</v>
      </c>
      <c r="K268" s="213">
        <v>30</v>
      </c>
      <c r="L268" s="214">
        <v>0</v>
      </c>
      <c r="M268" s="214"/>
      <c r="N268" s="215">
        <f>ROUND(L268*K268,2)</f>
        <v>0</v>
      </c>
      <c r="O268" s="215"/>
      <c r="P268" s="215"/>
      <c r="Q268" s="215"/>
      <c r="R268" s="178"/>
      <c r="T268" s="216" t="s">
        <v>5</v>
      </c>
      <c r="U268" s="57" t="s">
        <v>44</v>
      </c>
      <c r="V268" s="48"/>
      <c r="W268" s="217">
        <f>V268*K268</f>
        <v>0</v>
      </c>
      <c r="X268" s="217">
        <v>0</v>
      </c>
      <c r="Y268" s="217">
        <f>X268*K268</f>
        <v>0</v>
      </c>
      <c r="Z268" s="217">
        <v>0</v>
      </c>
      <c r="AA268" s="218">
        <f>Z268*K268</f>
        <v>0</v>
      </c>
      <c r="AR268" s="23" t="s">
        <v>188</v>
      </c>
      <c r="AT268" s="23" t="s">
        <v>184</v>
      </c>
      <c r="AU268" s="23" t="s">
        <v>101</v>
      </c>
      <c r="AY268" s="23" t="s">
        <v>183</v>
      </c>
      <c r="BE268" s="132">
        <f>IF(U268="základní",N268,0)</f>
        <v>0</v>
      </c>
      <c r="BF268" s="132">
        <f>IF(U268="snížená",N268,0)</f>
        <v>0</v>
      </c>
      <c r="BG268" s="132">
        <f>IF(U268="zákl. přenesená",N268,0)</f>
        <v>0</v>
      </c>
      <c r="BH268" s="132">
        <f>IF(U268="sníž. přenesená",N268,0)</f>
        <v>0</v>
      </c>
      <c r="BI268" s="132">
        <f>IF(U268="nulová",N268,0)</f>
        <v>0</v>
      </c>
      <c r="BJ268" s="23" t="s">
        <v>36</v>
      </c>
      <c r="BK268" s="132">
        <f>ROUND(L268*K268,2)</f>
        <v>0</v>
      </c>
      <c r="BL268" s="23" t="s">
        <v>188</v>
      </c>
      <c r="BM268" s="23" t="s">
        <v>445</v>
      </c>
    </row>
    <row r="269" s="1" customFormat="1" ht="38.25" customHeight="1">
      <c r="B269" s="174"/>
      <c r="C269" s="209" t="s">
        <v>446</v>
      </c>
      <c r="D269" s="209" t="s">
        <v>184</v>
      </c>
      <c r="E269" s="210" t="s">
        <v>447</v>
      </c>
      <c r="F269" s="211" t="s">
        <v>448</v>
      </c>
      <c r="G269" s="211"/>
      <c r="H269" s="211"/>
      <c r="I269" s="211"/>
      <c r="J269" s="212" t="s">
        <v>187</v>
      </c>
      <c r="K269" s="213">
        <v>65.599999999999994</v>
      </c>
      <c r="L269" s="214">
        <v>0</v>
      </c>
      <c r="M269" s="214"/>
      <c r="N269" s="215">
        <f>ROUND(L269*K269,2)</f>
        <v>0</v>
      </c>
      <c r="O269" s="215"/>
      <c r="P269" s="215"/>
      <c r="Q269" s="215"/>
      <c r="R269" s="178"/>
      <c r="T269" s="216" t="s">
        <v>5</v>
      </c>
      <c r="U269" s="57" t="s">
        <v>44</v>
      </c>
      <c r="V269" s="48"/>
      <c r="W269" s="217">
        <f>V269*K269</f>
        <v>0</v>
      </c>
      <c r="X269" s="217">
        <v>0.00012999999999999999</v>
      </c>
      <c r="Y269" s="217">
        <f>X269*K269</f>
        <v>0.0085279999999999991</v>
      </c>
      <c r="Z269" s="217">
        <v>0</v>
      </c>
      <c r="AA269" s="218">
        <f>Z269*K269</f>
        <v>0</v>
      </c>
      <c r="AR269" s="23" t="s">
        <v>188</v>
      </c>
      <c r="AT269" s="23" t="s">
        <v>184</v>
      </c>
      <c r="AU269" s="23" t="s">
        <v>101</v>
      </c>
      <c r="AY269" s="23" t="s">
        <v>183</v>
      </c>
      <c r="BE269" s="132">
        <f>IF(U269="základní",N269,0)</f>
        <v>0</v>
      </c>
      <c r="BF269" s="132">
        <f>IF(U269="snížená",N269,0)</f>
        <v>0</v>
      </c>
      <c r="BG269" s="132">
        <f>IF(U269="zákl. přenesená",N269,0)</f>
        <v>0</v>
      </c>
      <c r="BH269" s="132">
        <f>IF(U269="sníž. přenesená",N269,0)</f>
        <v>0</v>
      </c>
      <c r="BI269" s="132">
        <f>IF(U269="nulová",N269,0)</f>
        <v>0</v>
      </c>
      <c r="BJ269" s="23" t="s">
        <v>36</v>
      </c>
      <c r="BK269" s="132">
        <f>ROUND(L269*K269,2)</f>
        <v>0</v>
      </c>
      <c r="BL269" s="23" t="s">
        <v>188</v>
      </c>
      <c r="BM269" s="23" t="s">
        <v>449</v>
      </c>
    </row>
    <row r="270" s="1" customFormat="1" ht="16.5" customHeight="1">
      <c r="B270" s="174"/>
      <c r="C270" s="209" t="s">
        <v>450</v>
      </c>
      <c r="D270" s="209" t="s">
        <v>184</v>
      </c>
      <c r="E270" s="210" t="s">
        <v>451</v>
      </c>
      <c r="F270" s="211" t="s">
        <v>452</v>
      </c>
      <c r="G270" s="211"/>
      <c r="H270" s="211"/>
      <c r="I270" s="211"/>
      <c r="J270" s="212" t="s">
        <v>453</v>
      </c>
      <c r="K270" s="213">
        <v>1</v>
      </c>
      <c r="L270" s="214">
        <v>0</v>
      </c>
      <c r="M270" s="214"/>
      <c r="N270" s="215">
        <f>ROUND(L270*K270,2)</f>
        <v>0</v>
      </c>
      <c r="O270" s="215"/>
      <c r="P270" s="215"/>
      <c r="Q270" s="215"/>
      <c r="R270" s="178"/>
      <c r="T270" s="216" t="s">
        <v>5</v>
      </c>
      <c r="U270" s="57" t="s">
        <v>44</v>
      </c>
      <c r="V270" s="48"/>
      <c r="W270" s="217">
        <f>V270*K270</f>
        <v>0</v>
      </c>
      <c r="X270" s="217">
        <v>0</v>
      </c>
      <c r="Y270" s="217">
        <f>X270*K270</f>
        <v>0</v>
      </c>
      <c r="Z270" s="217">
        <v>0</v>
      </c>
      <c r="AA270" s="218">
        <f>Z270*K270</f>
        <v>0</v>
      </c>
      <c r="AR270" s="23" t="s">
        <v>188</v>
      </c>
      <c r="AT270" s="23" t="s">
        <v>184</v>
      </c>
      <c r="AU270" s="23" t="s">
        <v>101</v>
      </c>
      <c r="AY270" s="23" t="s">
        <v>183</v>
      </c>
      <c r="BE270" s="132">
        <f>IF(U270="základní",N270,0)</f>
        <v>0</v>
      </c>
      <c r="BF270" s="132">
        <f>IF(U270="snížená",N270,0)</f>
        <v>0</v>
      </c>
      <c r="BG270" s="132">
        <f>IF(U270="zákl. přenesená",N270,0)</f>
        <v>0</v>
      </c>
      <c r="BH270" s="132">
        <f>IF(U270="sníž. přenesená",N270,0)</f>
        <v>0</v>
      </c>
      <c r="BI270" s="132">
        <f>IF(U270="nulová",N270,0)</f>
        <v>0</v>
      </c>
      <c r="BJ270" s="23" t="s">
        <v>36</v>
      </c>
      <c r="BK270" s="132">
        <f>ROUND(L270*K270,2)</f>
        <v>0</v>
      </c>
      <c r="BL270" s="23" t="s">
        <v>188</v>
      </c>
      <c r="BM270" s="23" t="s">
        <v>454</v>
      </c>
    </row>
    <row r="271" s="1" customFormat="1" ht="25.5" customHeight="1">
      <c r="B271" s="174"/>
      <c r="C271" s="209" t="s">
        <v>455</v>
      </c>
      <c r="D271" s="209" t="s">
        <v>184</v>
      </c>
      <c r="E271" s="210" t="s">
        <v>456</v>
      </c>
      <c r="F271" s="211" t="s">
        <v>457</v>
      </c>
      <c r="G271" s="211"/>
      <c r="H271" s="211"/>
      <c r="I271" s="211"/>
      <c r="J271" s="212" t="s">
        <v>187</v>
      </c>
      <c r="K271" s="213">
        <v>65.599999999999994</v>
      </c>
      <c r="L271" s="214">
        <v>0</v>
      </c>
      <c r="M271" s="214"/>
      <c r="N271" s="215">
        <f>ROUND(L271*K271,2)</f>
        <v>0</v>
      </c>
      <c r="O271" s="215"/>
      <c r="P271" s="215"/>
      <c r="Q271" s="215"/>
      <c r="R271" s="178"/>
      <c r="T271" s="216" t="s">
        <v>5</v>
      </c>
      <c r="U271" s="57" t="s">
        <v>44</v>
      </c>
      <c r="V271" s="48"/>
      <c r="W271" s="217">
        <f>V271*K271</f>
        <v>0</v>
      </c>
      <c r="X271" s="217">
        <v>4.0000000000000003E-05</v>
      </c>
      <c r="Y271" s="217">
        <f>X271*K271</f>
        <v>0.002624</v>
      </c>
      <c r="Z271" s="217">
        <v>0</v>
      </c>
      <c r="AA271" s="218">
        <f>Z271*K271</f>
        <v>0</v>
      </c>
      <c r="AR271" s="23" t="s">
        <v>188</v>
      </c>
      <c r="AT271" s="23" t="s">
        <v>184</v>
      </c>
      <c r="AU271" s="23" t="s">
        <v>101</v>
      </c>
      <c r="AY271" s="23" t="s">
        <v>183</v>
      </c>
      <c r="BE271" s="132">
        <f>IF(U271="základní",N271,0)</f>
        <v>0</v>
      </c>
      <c r="BF271" s="132">
        <f>IF(U271="snížená",N271,0)</f>
        <v>0</v>
      </c>
      <c r="BG271" s="132">
        <f>IF(U271="zákl. přenesená",N271,0)</f>
        <v>0</v>
      </c>
      <c r="BH271" s="132">
        <f>IF(U271="sníž. přenesená",N271,0)</f>
        <v>0</v>
      </c>
      <c r="BI271" s="132">
        <f>IF(U271="nulová",N271,0)</f>
        <v>0</v>
      </c>
      <c r="BJ271" s="23" t="s">
        <v>36</v>
      </c>
      <c r="BK271" s="132">
        <f>ROUND(L271*K271,2)</f>
        <v>0</v>
      </c>
      <c r="BL271" s="23" t="s">
        <v>188</v>
      </c>
      <c r="BM271" s="23" t="s">
        <v>458</v>
      </c>
    </row>
    <row r="272" s="10" customFormat="1" ht="16.5" customHeight="1">
      <c r="B272" s="219"/>
      <c r="C272" s="220"/>
      <c r="D272" s="220"/>
      <c r="E272" s="221" t="s">
        <v>5</v>
      </c>
      <c r="F272" s="222" t="s">
        <v>459</v>
      </c>
      <c r="G272" s="223"/>
      <c r="H272" s="223"/>
      <c r="I272" s="223"/>
      <c r="J272" s="220"/>
      <c r="K272" s="224">
        <v>65.599999999999994</v>
      </c>
      <c r="L272" s="220"/>
      <c r="M272" s="220"/>
      <c r="N272" s="220"/>
      <c r="O272" s="220"/>
      <c r="P272" s="220"/>
      <c r="Q272" s="220"/>
      <c r="R272" s="225"/>
      <c r="T272" s="226"/>
      <c r="U272" s="220"/>
      <c r="V272" s="220"/>
      <c r="W272" s="220"/>
      <c r="X272" s="220"/>
      <c r="Y272" s="220"/>
      <c r="Z272" s="220"/>
      <c r="AA272" s="227"/>
      <c r="AT272" s="228" t="s">
        <v>191</v>
      </c>
      <c r="AU272" s="228" t="s">
        <v>101</v>
      </c>
      <c r="AV272" s="10" t="s">
        <v>101</v>
      </c>
      <c r="AW272" s="10" t="s">
        <v>35</v>
      </c>
      <c r="AX272" s="10" t="s">
        <v>36</v>
      </c>
      <c r="AY272" s="228" t="s">
        <v>183</v>
      </c>
    </row>
    <row r="273" s="1" customFormat="1" ht="38.25" customHeight="1">
      <c r="B273" s="174"/>
      <c r="C273" s="209" t="s">
        <v>460</v>
      </c>
      <c r="D273" s="209" t="s">
        <v>184</v>
      </c>
      <c r="E273" s="210" t="s">
        <v>461</v>
      </c>
      <c r="F273" s="211" t="s">
        <v>462</v>
      </c>
      <c r="G273" s="211"/>
      <c r="H273" s="211"/>
      <c r="I273" s="211"/>
      <c r="J273" s="212" t="s">
        <v>313</v>
      </c>
      <c r="K273" s="213">
        <v>14</v>
      </c>
      <c r="L273" s="214">
        <v>0</v>
      </c>
      <c r="M273" s="214"/>
      <c r="N273" s="215">
        <f>ROUND(L273*K273,2)</f>
        <v>0</v>
      </c>
      <c r="O273" s="215"/>
      <c r="P273" s="215"/>
      <c r="Q273" s="215"/>
      <c r="R273" s="178"/>
      <c r="T273" s="216" t="s">
        <v>5</v>
      </c>
      <c r="U273" s="57" t="s">
        <v>44</v>
      </c>
      <c r="V273" s="48"/>
      <c r="W273" s="217">
        <f>V273*K273</f>
        <v>0</v>
      </c>
      <c r="X273" s="217">
        <v>0.00085999999999999998</v>
      </c>
      <c r="Y273" s="217">
        <f>X273*K273</f>
        <v>0.01204</v>
      </c>
      <c r="Z273" s="217">
        <v>0</v>
      </c>
      <c r="AA273" s="218">
        <f>Z273*K273</f>
        <v>0</v>
      </c>
      <c r="AR273" s="23" t="s">
        <v>188</v>
      </c>
      <c r="AT273" s="23" t="s">
        <v>184</v>
      </c>
      <c r="AU273" s="23" t="s">
        <v>101</v>
      </c>
      <c r="AY273" s="23" t="s">
        <v>183</v>
      </c>
      <c r="BE273" s="132">
        <f>IF(U273="základní",N273,0)</f>
        <v>0</v>
      </c>
      <c r="BF273" s="132">
        <f>IF(U273="snížená",N273,0)</f>
        <v>0</v>
      </c>
      <c r="BG273" s="132">
        <f>IF(U273="zákl. přenesená",N273,0)</f>
        <v>0</v>
      </c>
      <c r="BH273" s="132">
        <f>IF(U273="sníž. přenesená",N273,0)</f>
        <v>0</v>
      </c>
      <c r="BI273" s="132">
        <f>IF(U273="nulová",N273,0)</f>
        <v>0</v>
      </c>
      <c r="BJ273" s="23" t="s">
        <v>36</v>
      </c>
      <c r="BK273" s="132">
        <f>ROUND(L273*K273,2)</f>
        <v>0</v>
      </c>
      <c r="BL273" s="23" t="s">
        <v>188</v>
      </c>
      <c r="BM273" s="23" t="s">
        <v>463</v>
      </c>
    </row>
    <row r="274" s="1" customFormat="1" ht="16.5" customHeight="1">
      <c r="B274" s="174"/>
      <c r="C274" s="209" t="s">
        <v>464</v>
      </c>
      <c r="D274" s="209" t="s">
        <v>184</v>
      </c>
      <c r="E274" s="210" t="s">
        <v>465</v>
      </c>
      <c r="F274" s="211" t="s">
        <v>466</v>
      </c>
      <c r="G274" s="211"/>
      <c r="H274" s="211"/>
      <c r="I274" s="211"/>
      <c r="J274" s="212" t="s">
        <v>453</v>
      </c>
      <c r="K274" s="213">
        <v>1</v>
      </c>
      <c r="L274" s="214">
        <v>0</v>
      </c>
      <c r="M274" s="214"/>
      <c r="N274" s="215">
        <f>ROUND(L274*K274,2)</f>
        <v>0</v>
      </c>
      <c r="O274" s="215"/>
      <c r="P274" s="215"/>
      <c r="Q274" s="215"/>
      <c r="R274" s="178"/>
      <c r="T274" s="216" t="s">
        <v>5</v>
      </c>
      <c r="U274" s="57" t="s">
        <v>44</v>
      </c>
      <c r="V274" s="48"/>
      <c r="W274" s="217">
        <f>V274*K274</f>
        <v>0</v>
      </c>
      <c r="X274" s="217">
        <v>0</v>
      </c>
      <c r="Y274" s="217">
        <f>X274*K274</f>
        <v>0</v>
      </c>
      <c r="Z274" s="217">
        <v>0</v>
      </c>
      <c r="AA274" s="218">
        <f>Z274*K274</f>
        <v>0</v>
      </c>
      <c r="AR274" s="23" t="s">
        <v>188</v>
      </c>
      <c r="AT274" s="23" t="s">
        <v>184</v>
      </c>
      <c r="AU274" s="23" t="s">
        <v>101</v>
      </c>
      <c r="AY274" s="23" t="s">
        <v>183</v>
      </c>
      <c r="BE274" s="132">
        <f>IF(U274="základní",N274,0)</f>
        <v>0</v>
      </c>
      <c r="BF274" s="132">
        <f>IF(U274="snížená",N274,0)</f>
        <v>0</v>
      </c>
      <c r="BG274" s="132">
        <f>IF(U274="zákl. přenesená",N274,0)</f>
        <v>0</v>
      </c>
      <c r="BH274" s="132">
        <f>IF(U274="sníž. přenesená",N274,0)</f>
        <v>0</v>
      </c>
      <c r="BI274" s="132">
        <f>IF(U274="nulová",N274,0)</f>
        <v>0</v>
      </c>
      <c r="BJ274" s="23" t="s">
        <v>36</v>
      </c>
      <c r="BK274" s="132">
        <f>ROUND(L274*K274,2)</f>
        <v>0</v>
      </c>
      <c r="BL274" s="23" t="s">
        <v>188</v>
      </c>
      <c r="BM274" s="23" t="s">
        <v>467</v>
      </c>
    </row>
    <row r="275" s="9" customFormat="1" ht="29.88" customHeight="1">
      <c r="B275" s="196"/>
      <c r="C275" s="197"/>
      <c r="D275" s="206" t="s">
        <v>136</v>
      </c>
      <c r="E275" s="206"/>
      <c r="F275" s="206"/>
      <c r="G275" s="206"/>
      <c r="H275" s="206"/>
      <c r="I275" s="206"/>
      <c r="J275" s="206"/>
      <c r="K275" s="206"/>
      <c r="L275" s="206"/>
      <c r="M275" s="206"/>
      <c r="N275" s="239">
        <f>BK275</f>
        <v>0</v>
      </c>
      <c r="O275" s="240"/>
      <c r="P275" s="240"/>
      <c r="Q275" s="240"/>
      <c r="R275" s="199"/>
      <c r="T275" s="200"/>
      <c r="U275" s="197"/>
      <c r="V275" s="197"/>
      <c r="W275" s="201">
        <f>SUM(W276:W279)</f>
        <v>0</v>
      </c>
      <c r="X275" s="197"/>
      <c r="Y275" s="201">
        <f>SUM(Y276:Y279)</f>
        <v>0</v>
      </c>
      <c r="Z275" s="197"/>
      <c r="AA275" s="202">
        <f>SUM(AA276:AA279)</f>
        <v>0</v>
      </c>
      <c r="AR275" s="203" t="s">
        <v>36</v>
      </c>
      <c r="AT275" s="204" t="s">
        <v>78</v>
      </c>
      <c r="AU275" s="204" t="s">
        <v>36</v>
      </c>
      <c r="AY275" s="203" t="s">
        <v>183</v>
      </c>
      <c r="BK275" s="205">
        <f>SUM(BK276:BK279)</f>
        <v>0</v>
      </c>
    </row>
    <row r="276" s="1" customFormat="1" ht="25.5" customHeight="1">
      <c r="B276" s="174"/>
      <c r="C276" s="209" t="s">
        <v>468</v>
      </c>
      <c r="D276" s="209" t="s">
        <v>184</v>
      </c>
      <c r="E276" s="210" t="s">
        <v>469</v>
      </c>
      <c r="F276" s="211" t="s">
        <v>470</v>
      </c>
      <c r="G276" s="211"/>
      <c r="H276" s="211"/>
      <c r="I276" s="211"/>
      <c r="J276" s="212" t="s">
        <v>262</v>
      </c>
      <c r="K276" s="213">
        <v>36.814</v>
      </c>
      <c r="L276" s="214">
        <v>0</v>
      </c>
      <c r="M276" s="214"/>
      <c r="N276" s="215">
        <f>ROUND(L276*K276,2)</f>
        <v>0</v>
      </c>
      <c r="O276" s="215"/>
      <c r="P276" s="215"/>
      <c r="Q276" s="215"/>
      <c r="R276" s="178"/>
      <c r="T276" s="216" t="s">
        <v>5</v>
      </c>
      <c r="U276" s="57" t="s">
        <v>44</v>
      </c>
      <c r="V276" s="48"/>
      <c r="W276" s="217">
        <f>V276*K276</f>
        <v>0</v>
      </c>
      <c r="X276" s="217">
        <v>0</v>
      </c>
      <c r="Y276" s="217">
        <f>X276*K276</f>
        <v>0</v>
      </c>
      <c r="Z276" s="217">
        <v>0</v>
      </c>
      <c r="AA276" s="218">
        <f>Z276*K276</f>
        <v>0</v>
      </c>
      <c r="AR276" s="23" t="s">
        <v>188</v>
      </c>
      <c r="AT276" s="23" t="s">
        <v>184</v>
      </c>
      <c r="AU276" s="23" t="s">
        <v>101</v>
      </c>
      <c r="AY276" s="23" t="s">
        <v>183</v>
      </c>
      <c r="BE276" s="132">
        <f>IF(U276="základní",N276,0)</f>
        <v>0</v>
      </c>
      <c r="BF276" s="132">
        <f>IF(U276="snížená",N276,0)</f>
        <v>0</v>
      </c>
      <c r="BG276" s="132">
        <f>IF(U276="zákl. přenesená",N276,0)</f>
        <v>0</v>
      </c>
      <c r="BH276" s="132">
        <f>IF(U276="sníž. přenesená",N276,0)</f>
        <v>0</v>
      </c>
      <c r="BI276" s="132">
        <f>IF(U276="nulová",N276,0)</f>
        <v>0</v>
      </c>
      <c r="BJ276" s="23" t="s">
        <v>36</v>
      </c>
      <c r="BK276" s="132">
        <f>ROUND(L276*K276,2)</f>
        <v>0</v>
      </c>
      <c r="BL276" s="23" t="s">
        <v>188</v>
      </c>
      <c r="BM276" s="23" t="s">
        <v>471</v>
      </c>
    </row>
    <row r="277" s="1" customFormat="1" ht="25.5" customHeight="1">
      <c r="B277" s="174"/>
      <c r="C277" s="209" t="s">
        <v>472</v>
      </c>
      <c r="D277" s="209" t="s">
        <v>184</v>
      </c>
      <c r="E277" s="210" t="s">
        <v>473</v>
      </c>
      <c r="F277" s="211" t="s">
        <v>474</v>
      </c>
      <c r="G277" s="211"/>
      <c r="H277" s="211"/>
      <c r="I277" s="211"/>
      <c r="J277" s="212" t="s">
        <v>262</v>
      </c>
      <c r="K277" s="213">
        <v>515.39599999999996</v>
      </c>
      <c r="L277" s="214">
        <v>0</v>
      </c>
      <c r="M277" s="214"/>
      <c r="N277" s="215">
        <f>ROUND(L277*K277,2)</f>
        <v>0</v>
      </c>
      <c r="O277" s="215"/>
      <c r="P277" s="215"/>
      <c r="Q277" s="215"/>
      <c r="R277" s="178"/>
      <c r="T277" s="216" t="s">
        <v>5</v>
      </c>
      <c r="U277" s="57" t="s">
        <v>44</v>
      </c>
      <c r="V277" s="48"/>
      <c r="W277" s="217">
        <f>V277*K277</f>
        <v>0</v>
      </c>
      <c r="X277" s="217">
        <v>0</v>
      </c>
      <c r="Y277" s="217">
        <f>X277*K277</f>
        <v>0</v>
      </c>
      <c r="Z277" s="217">
        <v>0</v>
      </c>
      <c r="AA277" s="218">
        <f>Z277*K277</f>
        <v>0</v>
      </c>
      <c r="AR277" s="23" t="s">
        <v>188</v>
      </c>
      <c r="AT277" s="23" t="s">
        <v>184</v>
      </c>
      <c r="AU277" s="23" t="s">
        <v>101</v>
      </c>
      <c r="AY277" s="23" t="s">
        <v>183</v>
      </c>
      <c r="BE277" s="132">
        <f>IF(U277="základní",N277,0)</f>
        <v>0</v>
      </c>
      <c r="BF277" s="132">
        <f>IF(U277="snížená",N277,0)</f>
        <v>0</v>
      </c>
      <c r="BG277" s="132">
        <f>IF(U277="zákl. přenesená",N277,0)</f>
        <v>0</v>
      </c>
      <c r="BH277" s="132">
        <f>IF(U277="sníž. přenesená",N277,0)</f>
        <v>0</v>
      </c>
      <c r="BI277" s="132">
        <f>IF(U277="nulová",N277,0)</f>
        <v>0</v>
      </c>
      <c r="BJ277" s="23" t="s">
        <v>36</v>
      </c>
      <c r="BK277" s="132">
        <f>ROUND(L277*K277,2)</f>
        <v>0</v>
      </c>
      <c r="BL277" s="23" t="s">
        <v>188</v>
      </c>
      <c r="BM277" s="23" t="s">
        <v>475</v>
      </c>
    </row>
    <row r="278" s="1" customFormat="1" ht="25.5" customHeight="1">
      <c r="B278" s="174"/>
      <c r="C278" s="209" t="s">
        <v>476</v>
      </c>
      <c r="D278" s="209" t="s">
        <v>184</v>
      </c>
      <c r="E278" s="210" t="s">
        <v>477</v>
      </c>
      <c r="F278" s="211" t="s">
        <v>478</v>
      </c>
      <c r="G278" s="211"/>
      <c r="H278" s="211"/>
      <c r="I278" s="211"/>
      <c r="J278" s="212" t="s">
        <v>262</v>
      </c>
      <c r="K278" s="213">
        <v>36.814</v>
      </c>
      <c r="L278" s="214">
        <v>0</v>
      </c>
      <c r="M278" s="214"/>
      <c r="N278" s="215">
        <f>ROUND(L278*K278,2)</f>
        <v>0</v>
      </c>
      <c r="O278" s="215"/>
      <c r="P278" s="215"/>
      <c r="Q278" s="215"/>
      <c r="R278" s="178"/>
      <c r="T278" s="216" t="s">
        <v>5</v>
      </c>
      <c r="U278" s="57" t="s">
        <v>44</v>
      </c>
      <c r="V278" s="48"/>
      <c r="W278" s="217">
        <f>V278*K278</f>
        <v>0</v>
      </c>
      <c r="X278" s="217">
        <v>0</v>
      </c>
      <c r="Y278" s="217">
        <f>X278*K278</f>
        <v>0</v>
      </c>
      <c r="Z278" s="217">
        <v>0</v>
      </c>
      <c r="AA278" s="218">
        <f>Z278*K278</f>
        <v>0</v>
      </c>
      <c r="AR278" s="23" t="s">
        <v>188</v>
      </c>
      <c r="AT278" s="23" t="s">
        <v>184</v>
      </c>
      <c r="AU278" s="23" t="s">
        <v>101</v>
      </c>
      <c r="AY278" s="23" t="s">
        <v>183</v>
      </c>
      <c r="BE278" s="132">
        <f>IF(U278="základní",N278,0)</f>
        <v>0</v>
      </c>
      <c r="BF278" s="132">
        <f>IF(U278="snížená",N278,0)</f>
        <v>0</v>
      </c>
      <c r="BG278" s="132">
        <f>IF(U278="zákl. přenesená",N278,0)</f>
        <v>0</v>
      </c>
      <c r="BH278" s="132">
        <f>IF(U278="sníž. přenesená",N278,0)</f>
        <v>0</v>
      </c>
      <c r="BI278" s="132">
        <f>IF(U278="nulová",N278,0)</f>
        <v>0</v>
      </c>
      <c r="BJ278" s="23" t="s">
        <v>36</v>
      </c>
      <c r="BK278" s="132">
        <f>ROUND(L278*K278,2)</f>
        <v>0</v>
      </c>
      <c r="BL278" s="23" t="s">
        <v>188</v>
      </c>
      <c r="BM278" s="23" t="s">
        <v>479</v>
      </c>
    </row>
    <row r="279" s="1" customFormat="1" ht="38.25" customHeight="1">
      <c r="B279" s="174"/>
      <c r="C279" s="209" t="s">
        <v>480</v>
      </c>
      <c r="D279" s="209" t="s">
        <v>184</v>
      </c>
      <c r="E279" s="210" t="s">
        <v>481</v>
      </c>
      <c r="F279" s="211" t="s">
        <v>482</v>
      </c>
      <c r="G279" s="211"/>
      <c r="H279" s="211"/>
      <c r="I279" s="211"/>
      <c r="J279" s="212" t="s">
        <v>262</v>
      </c>
      <c r="K279" s="213">
        <v>36.814</v>
      </c>
      <c r="L279" s="214">
        <v>0</v>
      </c>
      <c r="M279" s="214"/>
      <c r="N279" s="215">
        <f>ROUND(L279*K279,2)</f>
        <v>0</v>
      </c>
      <c r="O279" s="215"/>
      <c r="P279" s="215"/>
      <c r="Q279" s="215"/>
      <c r="R279" s="178"/>
      <c r="T279" s="216" t="s">
        <v>5</v>
      </c>
      <c r="U279" s="57" t="s">
        <v>44</v>
      </c>
      <c r="V279" s="48"/>
      <c r="W279" s="217">
        <f>V279*K279</f>
        <v>0</v>
      </c>
      <c r="X279" s="217">
        <v>0</v>
      </c>
      <c r="Y279" s="217">
        <f>X279*K279</f>
        <v>0</v>
      </c>
      <c r="Z279" s="217">
        <v>0</v>
      </c>
      <c r="AA279" s="218">
        <f>Z279*K279</f>
        <v>0</v>
      </c>
      <c r="AR279" s="23" t="s">
        <v>188</v>
      </c>
      <c r="AT279" s="23" t="s">
        <v>184</v>
      </c>
      <c r="AU279" s="23" t="s">
        <v>101</v>
      </c>
      <c r="AY279" s="23" t="s">
        <v>183</v>
      </c>
      <c r="BE279" s="132">
        <f>IF(U279="základní",N279,0)</f>
        <v>0</v>
      </c>
      <c r="BF279" s="132">
        <f>IF(U279="snížená",N279,0)</f>
        <v>0</v>
      </c>
      <c r="BG279" s="132">
        <f>IF(U279="zákl. přenesená",N279,0)</f>
        <v>0</v>
      </c>
      <c r="BH279" s="132">
        <f>IF(U279="sníž. přenesená",N279,0)</f>
        <v>0</v>
      </c>
      <c r="BI279" s="132">
        <f>IF(U279="nulová",N279,0)</f>
        <v>0</v>
      </c>
      <c r="BJ279" s="23" t="s">
        <v>36</v>
      </c>
      <c r="BK279" s="132">
        <f>ROUND(L279*K279,2)</f>
        <v>0</v>
      </c>
      <c r="BL279" s="23" t="s">
        <v>188</v>
      </c>
      <c r="BM279" s="23" t="s">
        <v>483</v>
      </c>
    </row>
    <row r="280" s="9" customFormat="1" ht="29.88" customHeight="1">
      <c r="B280" s="196"/>
      <c r="C280" s="197"/>
      <c r="D280" s="206" t="s">
        <v>137</v>
      </c>
      <c r="E280" s="206"/>
      <c r="F280" s="206"/>
      <c r="G280" s="206"/>
      <c r="H280" s="206"/>
      <c r="I280" s="206"/>
      <c r="J280" s="206"/>
      <c r="K280" s="206"/>
      <c r="L280" s="206"/>
      <c r="M280" s="206"/>
      <c r="N280" s="239">
        <f>BK280</f>
        <v>0</v>
      </c>
      <c r="O280" s="240"/>
      <c r="P280" s="240"/>
      <c r="Q280" s="240"/>
      <c r="R280" s="199"/>
      <c r="T280" s="200"/>
      <c r="U280" s="197"/>
      <c r="V280" s="197"/>
      <c r="W280" s="201">
        <f>W281</f>
        <v>0</v>
      </c>
      <c r="X280" s="197"/>
      <c r="Y280" s="201">
        <f>Y281</f>
        <v>0</v>
      </c>
      <c r="Z280" s="197"/>
      <c r="AA280" s="202">
        <f>AA281</f>
        <v>0</v>
      </c>
      <c r="AR280" s="203" t="s">
        <v>36</v>
      </c>
      <c r="AT280" s="204" t="s">
        <v>78</v>
      </c>
      <c r="AU280" s="204" t="s">
        <v>36</v>
      </c>
      <c r="AY280" s="203" t="s">
        <v>183</v>
      </c>
      <c r="BK280" s="205">
        <f>BK281</f>
        <v>0</v>
      </c>
    </row>
    <row r="281" s="1" customFormat="1" ht="25.5" customHeight="1">
      <c r="B281" s="174"/>
      <c r="C281" s="209" t="s">
        <v>484</v>
      </c>
      <c r="D281" s="209" t="s">
        <v>184</v>
      </c>
      <c r="E281" s="210" t="s">
        <v>485</v>
      </c>
      <c r="F281" s="211" t="s">
        <v>486</v>
      </c>
      <c r="G281" s="211"/>
      <c r="H281" s="211"/>
      <c r="I281" s="211"/>
      <c r="J281" s="212" t="s">
        <v>262</v>
      </c>
      <c r="K281" s="213">
        <v>150.94300000000001</v>
      </c>
      <c r="L281" s="214">
        <v>0</v>
      </c>
      <c r="M281" s="214"/>
      <c r="N281" s="215">
        <f>ROUND(L281*K281,2)</f>
        <v>0</v>
      </c>
      <c r="O281" s="215"/>
      <c r="P281" s="215"/>
      <c r="Q281" s="215"/>
      <c r="R281" s="178"/>
      <c r="T281" s="216" t="s">
        <v>5</v>
      </c>
      <c r="U281" s="57" t="s">
        <v>44</v>
      </c>
      <c r="V281" s="48"/>
      <c r="W281" s="217">
        <f>V281*K281</f>
        <v>0</v>
      </c>
      <c r="X281" s="217">
        <v>0</v>
      </c>
      <c r="Y281" s="217">
        <f>X281*K281</f>
        <v>0</v>
      </c>
      <c r="Z281" s="217">
        <v>0</v>
      </c>
      <c r="AA281" s="218">
        <f>Z281*K281</f>
        <v>0</v>
      </c>
      <c r="AR281" s="23" t="s">
        <v>188</v>
      </c>
      <c r="AT281" s="23" t="s">
        <v>184</v>
      </c>
      <c r="AU281" s="23" t="s">
        <v>101</v>
      </c>
      <c r="AY281" s="23" t="s">
        <v>183</v>
      </c>
      <c r="BE281" s="132">
        <f>IF(U281="základní",N281,0)</f>
        <v>0</v>
      </c>
      <c r="BF281" s="132">
        <f>IF(U281="snížená",N281,0)</f>
        <v>0</v>
      </c>
      <c r="BG281" s="132">
        <f>IF(U281="zákl. přenesená",N281,0)</f>
        <v>0</v>
      </c>
      <c r="BH281" s="132">
        <f>IF(U281="sníž. přenesená",N281,0)</f>
        <v>0</v>
      </c>
      <c r="BI281" s="132">
        <f>IF(U281="nulová",N281,0)</f>
        <v>0</v>
      </c>
      <c r="BJ281" s="23" t="s">
        <v>36</v>
      </c>
      <c r="BK281" s="132">
        <f>ROUND(L281*K281,2)</f>
        <v>0</v>
      </c>
      <c r="BL281" s="23" t="s">
        <v>188</v>
      </c>
      <c r="BM281" s="23" t="s">
        <v>487</v>
      </c>
    </row>
    <row r="282" s="9" customFormat="1" ht="37.44" customHeight="1">
      <c r="B282" s="196"/>
      <c r="C282" s="197"/>
      <c r="D282" s="198" t="s">
        <v>138</v>
      </c>
      <c r="E282" s="198"/>
      <c r="F282" s="198"/>
      <c r="G282" s="198"/>
      <c r="H282" s="198"/>
      <c r="I282" s="198"/>
      <c r="J282" s="198"/>
      <c r="K282" s="198"/>
      <c r="L282" s="198"/>
      <c r="M282" s="198"/>
      <c r="N282" s="248">
        <f>BK282</f>
        <v>0</v>
      </c>
      <c r="O282" s="249"/>
      <c r="P282" s="249"/>
      <c r="Q282" s="249"/>
      <c r="R282" s="199"/>
      <c r="T282" s="200"/>
      <c r="U282" s="197"/>
      <c r="V282" s="197"/>
      <c r="W282" s="201">
        <f>W283+W299+W303+W316+W323+W327+W354+W373+W383+W394+W404+W414+W440+W448</f>
        <v>0</v>
      </c>
      <c r="X282" s="197"/>
      <c r="Y282" s="201">
        <f>Y283+Y299+Y303+Y316+Y323+Y327+Y354+Y373+Y383+Y394+Y404+Y414+Y440+Y448</f>
        <v>16.990031484299998</v>
      </c>
      <c r="Z282" s="197"/>
      <c r="AA282" s="202">
        <f>AA283+AA299+AA303+AA316+AA323+AA327+AA354+AA373+AA383+AA394+AA404+AA414+AA440+AA448</f>
        <v>0</v>
      </c>
      <c r="AR282" s="203" t="s">
        <v>101</v>
      </c>
      <c r="AT282" s="204" t="s">
        <v>78</v>
      </c>
      <c r="AU282" s="204" t="s">
        <v>79</v>
      </c>
      <c r="AY282" s="203" t="s">
        <v>183</v>
      </c>
      <c r="BK282" s="205">
        <f>BK283+BK299+BK303+BK316+BK323+BK327+BK354+BK373+BK383+BK394+BK404+BK414+BK440+BK448</f>
        <v>0</v>
      </c>
    </row>
    <row r="283" s="9" customFormat="1" ht="19.92" customHeight="1">
      <c r="B283" s="196"/>
      <c r="C283" s="197"/>
      <c r="D283" s="206" t="s">
        <v>139</v>
      </c>
      <c r="E283" s="206"/>
      <c r="F283" s="206"/>
      <c r="G283" s="206"/>
      <c r="H283" s="206"/>
      <c r="I283" s="206"/>
      <c r="J283" s="206"/>
      <c r="K283" s="206"/>
      <c r="L283" s="206"/>
      <c r="M283" s="206"/>
      <c r="N283" s="207">
        <f>BK283</f>
        <v>0</v>
      </c>
      <c r="O283" s="208"/>
      <c r="P283" s="208"/>
      <c r="Q283" s="208"/>
      <c r="R283" s="199"/>
      <c r="T283" s="200"/>
      <c r="U283" s="197"/>
      <c r="V283" s="197"/>
      <c r="W283" s="201">
        <f>SUM(W284:W298)</f>
        <v>0</v>
      </c>
      <c r="X283" s="197"/>
      <c r="Y283" s="201">
        <f>SUM(Y284:Y298)</f>
        <v>0.74717100000000003</v>
      </c>
      <c r="Z283" s="197"/>
      <c r="AA283" s="202">
        <f>SUM(AA284:AA298)</f>
        <v>0</v>
      </c>
      <c r="AR283" s="203" t="s">
        <v>101</v>
      </c>
      <c r="AT283" s="204" t="s">
        <v>78</v>
      </c>
      <c r="AU283" s="204" t="s">
        <v>36</v>
      </c>
      <c r="AY283" s="203" t="s">
        <v>183</v>
      </c>
      <c r="BK283" s="205">
        <f>SUM(BK284:BK298)</f>
        <v>0</v>
      </c>
    </row>
    <row r="284" s="1" customFormat="1" ht="38.25" customHeight="1">
      <c r="B284" s="174"/>
      <c r="C284" s="209" t="s">
        <v>488</v>
      </c>
      <c r="D284" s="209" t="s">
        <v>184</v>
      </c>
      <c r="E284" s="210" t="s">
        <v>489</v>
      </c>
      <c r="F284" s="211" t="s">
        <v>490</v>
      </c>
      <c r="G284" s="211"/>
      <c r="H284" s="211"/>
      <c r="I284" s="211"/>
      <c r="J284" s="212" t="s">
        <v>187</v>
      </c>
      <c r="K284" s="213">
        <v>83.390000000000001</v>
      </c>
      <c r="L284" s="214">
        <v>0</v>
      </c>
      <c r="M284" s="214"/>
      <c r="N284" s="215">
        <f>ROUND(L284*K284,2)</f>
        <v>0</v>
      </c>
      <c r="O284" s="215"/>
      <c r="P284" s="215"/>
      <c r="Q284" s="215"/>
      <c r="R284" s="178"/>
      <c r="T284" s="216" t="s">
        <v>5</v>
      </c>
      <c r="U284" s="57" t="s">
        <v>44</v>
      </c>
      <c r="V284" s="48"/>
      <c r="W284" s="217">
        <f>V284*K284</f>
        <v>0</v>
      </c>
      <c r="X284" s="217">
        <v>0</v>
      </c>
      <c r="Y284" s="217">
        <f>X284*K284</f>
        <v>0</v>
      </c>
      <c r="Z284" s="217">
        <v>0</v>
      </c>
      <c r="AA284" s="218">
        <f>Z284*K284</f>
        <v>0</v>
      </c>
      <c r="AR284" s="23" t="s">
        <v>259</v>
      </c>
      <c r="AT284" s="23" t="s">
        <v>184</v>
      </c>
      <c r="AU284" s="23" t="s">
        <v>101</v>
      </c>
      <c r="AY284" s="23" t="s">
        <v>183</v>
      </c>
      <c r="BE284" s="132">
        <f>IF(U284="základní",N284,0)</f>
        <v>0</v>
      </c>
      <c r="BF284" s="132">
        <f>IF(U284="snížená",N284,0)</f>
        <v>0</v>
      </c>
      <c r="BG284" s="132">
        <f>IF(U284="zákl. přenesená",N284,0)</f>
        <v>0</v>
      </c>
      <c r="BH284" s="132">
        <f>IF(U284="sníž. přenesená",N284,0)</f>
        <v>0</v>
      </c>
      <c r="BI284" s="132">
        <f>IF(U284="nulová",N284,0)</f>
        <v>0</v>
      </c>
      <c r="BJ284" s="23" t="s">
        <v>36</v>
      </c>
      <c r="BK284" s="132">
        <f>ROUND(L284*K284,2)</f>
        <v>0</v>
      </c>
      <c r="BL284" s="23" t="s">
        <v>259</v>
      </c>
      <c r="BM284" s="23" t="s">
        <v>491</v>
      </c>
    </row>
    <row r="285" s="10" customFormat="1" ht="16.5" customHeight="1">
      <c r="B285" s="219"/>
      <c r="C285" s="220"/>
      <c r="D285" s="220"/>
      <c r="E285" s="221" t="s">
        <v>5</v>
      </c>
      <c r="F285" s="222" t="s">
        <v>492</v>
      </c>
      <c r="G285" s="223"/>
      <c r="H285" s="223"/>
      <c r="I285" s="223"/>
      <c r="J285" s="220"/>
      <c r="K285" s="224">
        <v>83.390000000000001</v>
      </c>
      <c r="L285" s="220"/>
      <c r="M285" s="220"/>
      <c r="N285" s="220"/>
      <c r="O285" s="220"/>
      <c r="P285" s="220"/>
      <c r="Q285" s="220"/>
      <c r="R285" s="225"/>
      <c r="T285" s="226"/>
      <c r="U285" s="220"/>
      <c r="V285" s="220"/>
      <c r="W285" s="220"/>
      <c r="X285" s="220"/>
      <c r="Y285" s="220"/>
      <c r="Z285" s="220"/>
      <c r="AA285" s="227"/>
      <c r="AT285" s="228" t="s">
        <v>191</v>
      </c>
      <c r="AU285" s="228" t="s">
        <v>101</v>
      </c>
      <c r="AV285" s="10" t="s">
        <v>101</v>
      </c>
      <c r="AW285" s="10" t="s">
        <v>35</v>
      </c>
      <c r="AX285" s="10" t="s">
        <v>36</v>
      </c>
      <c r="AY285" s="228" t="s">
        <v>183</v>
      </c>
    </row>
    <row r="286" s="1" customFormat="1" ht="25.5" customHeight="1">
      <c r="B286" s="174"/>
      <c r="C286" s="209" t="s">
        <v>493</v>
      </c>
      <c r="D286" s="209" t="s">
        <v>184</v>
      </c>
      <c r="E286" s="210" t="s">
        <v>494</v>
      </c>
      <c r="F286" s="211" t="s">
        <v>495</v>
      </c>
      <c r="G286" s="211"/>
      <c r="H286" s="211"/>
      <c r="I286" s="211"/>
      <c r="J286" s="212" t="s">
        <v>187</v>
      </c>
      <c r="K286" s="213">
        <v>13.65</v>
      </c>
      <c r="L286" s="214">
        <v>0</v>
      </c>
      <c r="M286" s="214"/>
      <c r="N286" s="215">
        <f>ROUND(L286*K286,2)</f>
        <v>0</v>
      </c>
      <c r="O286" s="215"/>
      <c r="P286" s="215"/>
      <c r="Q286" s="215"/>
      <c r="R286" s="178"/>
      <c r="T286" s="216" t="s">
        <v>5</v>
      </c>
      <c r="U286" s="57" t="s">
        <v>44</v>
      </c>
      <c r="V286" s="48"/>
      <c r="W286" s="217">
        <f>V286*K286</f>
        <v>0</v>
      </c>
      <c r="X286" s="217">
        <v>0</v>
      </c>
      <c r="Y286" s="217">
        <f>X286*K286</f>
        <v>0</v>
      </c>
      <c r="Z286" s="217">
        <v>0</v>
      </c>
      <c r="AA286" s="218">
        <f>Z286*K286</f>
        <v>0</v>
      </c>
      <c r="AR286" s="23" t="s">
        <v>259</v>
      </c>
      <c r="AT286" s="23" t="s">
        <v>184</v>
      </c>
      <c r="AU286" s="23" t="s">
        <v>101</v>
      </c>
      <c r="AY286" s="23" t="s">
        <v>183</v>
      </c>
      <c r="BE286" s="132">
        <f>IF(U286="základní",N286,0)</f>
        <v>0</v>
      </c>
      <c r="BF286" s="132">
        <f>IF(U286="snížená",N286,0)</f>
        <v>0</v>
      </c>
      <c r="BG286" s="132">
        <f>IF(U286="zákl. přenesená",N286,0)</f>
        <v>0</v>
      </c>
      <c r="BH286" s="132">
        <f>IF(U286="sníž. přenesená",N286,0)</f>
        <v>0</v>
      </c>
      <c r="BI286" s="132">
        <f>IF(U286="nulová",N286,0)</f>
        <v>0</v>
      </c>
      <c r="BJ286" s="23" t="s">
        <v>36</v>
      </c>
      <c r="BK286" s="132">
        <f>ROUND(L286*K286,2)</f>
        <v>0</v>
      </c>
      <c r="BL286" s="23" t="s">
        <v>259</v>
      </c>
      <c r="BM286" s="23" t="s">
        <v>496</v>
      </c>
    </row>
    <row r="287" s="10" customFormat="1" ht="16.5" customHeight="1">
      <c r="B287" s="219"/>
      <c r="C287" s="220"/>
      <c r="D287" s="220"/>
      <c r="E287" s="221" t="s">
        <v>5</v>
      </c>
      <c r="F287" s="222" t="s">
        <v>497</v>
      </c>
      <c r="G287" s="223"/>
      <c r="H287" s="223"/>
      <c r="I287" s="223"/>
      <c r="J287" s="220"/>
      <c r="K287" s="224">
        <v>13.65</v>
      </c>
      <c r="L287" s="220"/>
      <c r="M287" s="220"/>
      <c r="N287" s="220"/>
      <c r="O287" s="220"/>
      <c r="P287" s="220"/>
      <c r="Q287" s="220"/>
      <c r="R287" s="225"/>
      <c r="T287" s="226"/>
      <c r="U287" s="220"/>
      <c r="V287" s="220"/>
      <c r="W287" s="220"/>
      <c r="X287" s="220"/>
      <c r="Y287" s="220"/>
      <c r="Z287" s="220"/>
      <c r="AA287" s="227"/>
      <c r="AT287" s="228" t="s">
        <v>191</v>
      </c>
      <c r="AU287" s="228" t="s">
        <v>101</v>
      </c>
      <c r="AV287" s="10" t="s">
        <v>101</v>
      </c>
      <c r="AW287" s="10" t="s">
        <v>35</v>
      </c>
      <c r="AX287" s="10" t="s">
        <v>36</v>
      </c>
      <c r="AY287" s="228" t="s">
        <v>183</v>
      </c>
    </row>
    <row r="288" s="1" customFormat="1" ht="16.5" customHeight="1">
      <c r="B288" s="174"/>
      <c r="C288" s="241" t="s">
        <v>498</v>
      </c>
      <c r="D288" s="241" t="s">
        <v>438</v>
      </c>
      <c r="E288" s="242" t="s">
        <v>499</v>
      </c>
      <c r="F288" s="243" t="s">
        <v>500</v>
      </c>
      <c r="G288" s="243"/>
      <c r="H288" s="243"/>
      <c r="I288" s="243"/>
      <c r="J288" s="244" t="s">
        <v>262</v>
      </c>
      <c r="K288" s="245">
        <v>0.029999999999999999</v>
      </c>
      <c r="L288" s="246">
        <v>0</v>
      </c>
      <c r="M288" s="246"/>
      <c r="N288" s="247">
        <f>ROUND(L288*K288,2)</f>
        <v>0</v>
      </c>
      <c r="O288" s="215"/>
      <c r="P288" s="215"/>
      <c r="Q288" s="215"/>
      <c r="R288" s="178"/>
      <c r="T288" s="216" t="s">
        <v>5</v>
      </c>
      <c r="U288" s="57" t="s">
        <v>44</v>
      </c>
      <c r="V288" s="48"/>
      <c r="W288" s="217">
        <f>V288*K288</f>
        <v>0</v>
      </c>
      <c r="X288" s="217">
        <v>1</v>
      </c>
      <c r="Y288" s="217">
        <f>X288*K288</f>
        <v>0.029999999999999999</v>
      </c>
      <c r="Z288" s="217">
        <v>0</v>
      </c>
      <c r="AA288" s="218">
        <f>Z288*K288</f>
        <v>0</v>
      </c>
      <c r="AR288" s="23" t="s">
        <v>339</v>
      </c>
      <c r="AT288" s="23" t="s">
        <v>438</v>
      </c>
      <c r="AU288" s="23" t="s">
        <v>101</v>
      </c>
      <c r="AY288" s="23" t="s">
        <v>183</v>
      </c>
      <c r="BE288" s="132">
        <f>IF(U288="základní",N288,0)</f>
        <v>0</v>
      </c>
      <c r="BF288" s="132">
        <f>IF(U288="snížená",N288,0)</f>
        <v>0</v>
      </c>
      <c r="BG288" s="132">
        <f>IF(U288="zákl. přenesená",N288,0)</f>
        <v>0</v>
      </c>
      <c r="BH288" s="132">
        <f>IF(U288="sníž. přenesená",N288,0)</f>
        <v>0</v>
      </c>
      <c r="BI288" s="132">
        <f>IF(U288="nulová",N288,0)</f>
        <v>0</v>
      </c>
      <c r="BJ288" s="23" t="s">
        <v>36</v>
      </c>
      <c r="BK288" s="132">
        <f>ROUND(L288*K288,2)</f>
        <v>0</v>
      </c>
      <c r="BL288" s="23" t="s">
        <v>259</v>
      </c>
      <c r="BM288" s="23" t="s">
        <v>501</v>
      </c>
    </row>
    <row r="289" s="10" customFormat="1" ht="16.5" customHeight="1">
      <c r="B289" s="219"/>
      <c r="C289" s="220"/>
      <c r="D289" s="220"/>
      <c r="E289" s="221" t="s">
        <v>5</v>
      </c>
      <c r="F289" s="222" t="s">
        <v>502</v>
      </c>
      <c r="G289" s="223"/>
      <c r="H289" s="223"/>
      <c r="I289" s="223"/>
      <c r="J289" s="220"/>
      <c r="K289" s="224">
        <v>0.029999999999999999</v>
      </c>
      <c r="L289" s="220"/>
      <c r="M289" s="220"/>
      <c r="N289" s="220"/>
      <c r="O289" s="220"/>
      <c r="P289" s="220"/>
      <c r="Q289" s="220"/>
      <c r="R289" s="225"/>
      <c r="T289" s="226"/>
      <c r="U289" s="220"/>
      <c r="V289" s="220"/>
      <c r="W289" s="220"/>
      <c r="X289" s="220"/>
      <c r="Y289" s="220"/>
      <c r="Z289" s="220"/>
      <c r="AA289" s="227"/>
      <c r="AT289" s="228" t="s">
        <v>191</v>
      </c>
      <c r="AU289" s="228" t="s">
        <v>101</v>
      </c>
      <c r="AV289" s="10" t="s">
        <v>101</v>
      </c>
      <c r="AW289" s="10" t="s">
        <v>35</v>
      </c>
      <c r="AX289" s="10" t="s">
        <v>36</v>
      </c>
      <c r="AY289" s="228" t="s">
        <v>183</v>
      </c>
    </row>
    <row r="290" s="1" customFormat="1" ht="25.5" customHeight="1">
      <c r="B290" s="174"/>
      <c r="C290" s="209" t="s">
        <v>503</v>
      </c>
      <c r="D290" s="209" t="s">
        <v>184</v>
      </c>
      <c r="E290" s="210" t="s">
        <v>504</v>
      </c>
      <c r="F290" s="211" t="s">
        <v>505</v>
      </c>
      <c r="G290" s="211"/>
      <c r="H290" s="211"/>
      <c r="I290" s="211"/>
      <c r="J290" s="212" t="s">
        <v>187</v>
      </c>
      <c r="K290" s="213">
        <v>3.2400000000000002</v>
      </c>
      <c r="L290" s="214">
        <v>0</v>
      </c>
      <c r="M290" s="214"/>
      <c r="N290" s="215">
        <f>ROUND(L290*K290,2)</f>
        <v>0</v>
      </c>
      <c r="O290" s="215"/>
      <c r="P290" s="215"/>
      <c r="Q290" s="215"/>
      <c r="R290" s="178"/>
      <c r="T290" s="216" t="s">
        <v>5</v>
      </c>
      <c r="U290" s="57" t="s">
        <v>44</v>
      </c>
      <c r="V290" s="48"/>
      <c r="W290" s="217">
        <f>V290*K290</f>
        <v>0</v>
      </c>
      <c r="X290" s="217">
        <v>0.0040000000000000001</v>
      </c>
      <c r="Y290" s="217">
        <f>X290*K290</f>
        <v>0.012960000000000001</v>
      </c>
      <c r="Z290" s="217">
        <v>0</v>
      </c>
      <c r="AA290" s="218">
        <f>Z290*K290</f>
        <v>0</v>
      </c>
      <c r="AR290" s="23" t="s">
        <v>259</v>
      </c>
      <c r="AT290" s="23" t="s">
        <v>184</v>
      </c>
      <c r="AU290" s="23" t="s">
        <v>101</v>
      </c>
      <c r="AY290" s="23" t="s">
        <v>183</v>
      </c>
      <c r="BE290" s="132">
        <f>IF(U290="základní",N290,0)</f>
        <v>0</v>
      </c>
      <c r="BF290" s="132">
        <f>IF(U290="snížená",N290,0)</f>
        <v>0</v>
      </c>
      <c r="BG290" s="132">
        <f>IF(U290="zákl. přenesená",N290,0)</f>
        <v>0</v>
      </c>
      <c r="BH290" s="132">
        <f>IF(U290="sníž. přenesená",N290,0)</f>
        <v>0</v>
      </c>
      <c r="BI290" s="132">
        <f>IF(U290="nulová",N290,0)</f>
        <v>0</v>
      </c>
      <c r="BJ290" s="23" t="s">
        <v>36</v>
      </c>
      <c r="BK290" s="132">
        <f>ROUND(L290*K290,2)</f>
        <v>0</v>
      </c>
      <c r="BL290" s="23" t="s">
        <v>259</v>
      </c>
      <c r="BM290" s="23" t="s">
        <v>506</v>
      </c>
    </row>
    <row r="291" s="10" customFormat="1" ht="16.5" customHeight="1">
      <c r="B291" s="219"/>
      <c r="C291" s="220"/>
      <c r="D291" s="220"/>
      <c r="E291" s="221" t="s">
        <v>5</v>
      </c>
      <c r="F291" s="222" t="s">
        <v>507</v>
      </c>
      <c r="G291" s="223"/>
      <c r="H291" s="223"/>
      <c r="I291" s="223"/>
      <c r="J291" s="220"/>
      <c r="K291" s="224">
        <v>3.2400000000000002</v>
      </c>
      <c r="L291" s="220"/>
      <c r="M291" s="220"/>
      <c r="N291" s="220"/>
      <c r="O291" s="220"/>
      <c r="P291" s="220"/>
      <c r="Q291" s="220"/>
      <c r="R291" s="225"/>
      <c r="T291" s="226"/>
      <c r="U291" s="220"/>
      <c r="V291" s="220"/>
      <c r="W291" s="220"/>
      <c r="X291" s="220"/>
      <c r="Y291" s="220"/>
      <c r="Z291" s="220"/>
      <c r="AA291" s="227"/>
      <c r="AT291" s="228" t="s">
        <v>191</v>
      </c>
      <c r="AU291" s="228" t="s">
        <v>101</v>
      </c>
      <c r="AV291" s="10" t="s">
        <v>101</v>
      </c>
      <c r="AW291" s="10" t="s">
        <v>35</v>
      </c>
      <c r="AX291" s="10" t="s">
        <v>36</v>
      </c>
      <c r="AY291" s="228" t="s">
        <v>183</v>
      </c>
    </row>
    <row r="292" s="1" customFormat="1" ht="25.5" customHeight="1">
      <c r="B292" s="174"/>
      <c r="C292" s="209" t="s">
        <v>508</v>
      </c>
      <c r="D292" s="209" t="s">
        <v>184</v>
      </c>
      <c r="E292" s="210" t="s">
        <v>509</v>
      </c>
      <c r="F292" s="211" t="s">
        <v>510</v>
      </c>
      <c r="G292" s="211"/>
      <c r="H292" s="211"/>
      <c r="I292" s="211"/>
      <c r="J292" s="212" t="s">
        <v>187</v>
      </c>
      <c r="K292" s="213">
        <v>26</v>
      </c>
      <c r="L292" s="214">
        <v>0</v>
      </c>
      <c r="M292" s="214"/>
      <c r="N292" s="215">
        <f>ROUND(L292*K292,2)</f>
        <v>0</v>
      </c>
      <c r="O292" s="215"/>
      <c r="P292" s="215"/>
      <c r="Q292" s="215"/>
      <c r="R292" s="178"/>
      <c r="T292" s="216" t="s">
        <v>5</v>
      </c>
      <c r="U292" s="57" t="s">
        <v>44</v>
      </c>
      <c r="V292" s="48"/>
      <c r="W292" s="217">
        <f>V292*K292</f>
        <v>0</v>
      </c>
      <c r="X292" s="217">
        <v>0.0040000000000000001</v>
      </c>
      <c r="Y292" s="217">
        <f>X292*K292</f>
        <v>0.10400000000000001</v>
      </c>
      <c r="Z292" s="217">
        <v>0</v>
      </c>
      <c r="AA292" s="218">
        <f>Z292*K292</f>
        <v>0</v>
      </c>
      <c r="AR292" s="23" t="s">
        <v>259</v>
      </c>
      <c r="AT292" s="23" t="s">
        <v>184</v>
      </c>
      <c r="AU292" s="23" t="s">
        <v>101</v>
      </c>
      <c r="AY292" s="23" t="s">
        <v>183</v>
      </c>
      <c r="BE292" s="132">
        <f>IF(U292="základní",N292,0)</f>
        <v>0</v>
      </c>
      <c r="BF292" s="132">
        <f>IF(U292="snížená",N292,0)</f>
        <v>0</v>
      </c>
      <c r="BG292" s="132">
        <f>IF(U292="zákl. přenesená",N292,0)</f>
        <v>0</v>
      </c>
      <c r="BH292" s="132">
        <f>IF(U292="sníž. přenesená",N292,0)</f>
        <v>0</v>
      </c>
      <c r="BI292" s="132">
        <f>IF(U292="nulová",N292,0)</f>
        <v>0</v>
      </c>
      <c r="BJ292" s="23" t="s">
        <v>36</v>
      </c>
      <c r="BK292" s="132">
        <f>ROUND(L292*K292,2)</f>
        <v>0</v>
      </c>
      <c r="BL292" s="23" t="s">
        <v>259</v>
      </c>
      <c r="BM292" s="23" t="s">
        <v>511</v>
      </c>
    </row>
    <row r="293" s="10" customFormat="1" ht="16.5" customHeight="1">
      <c r="B293" s="219"/>
      <c r="C293" s="220"/>
      <c r="D293" s="220"/>
      <c r="E293" s="221" t="s">
        <v>5</v>
      </c>
      <c r="F293" s="222" t="s">
        <v>512</v>
      </c>
      <c r="G293" s="223"/>
      <c r="H293" s="223"/>
      <c r="I293" s="223"/>
      <c r="J293" s="220"/>
      <c r="K293" s="224">
        <v>26</v>
      </c>
      <c r="L293" s="220"/>
      <c r="M293" s="220"/>
      <c r="N293" s="220"/>
      <c r="O293" s="220"/>
      <c r="P293" s="220"/>
      <c r="Q293" s="220"/>
      <c r="R293" s="225"/>
      <c r="T293" s="226"/>
      <c r="U293" s="220"/>
      <c r="V293" s="220"/>
      <c r="W293" s="220"/>
      <c r="X293" s="220"/>
      <c r="Y293" s="220"/>
      <c r="Z293" s="220"/>
      <c r="AA293" s="227"/>
      <c r="AT293" s="228" t="s">
        <v>191</v>
      </c>
      <c r="AU293" s="228" t="s">
        <v>101</v>
      </c>
      <c r="AV293" s="10" t="s">
        <v>101</v>
      </c>
      <c r="AW293" s="10" t="s">
        <v>35</v>
      </c>
      <c r="AX293" s="10" t="s">
        <v>36</v>
      </c>
      <c r="AY293" s="228" t="s">
        <v>183</v>
      </c>
    </row>
    <row r="294" s="1" customFormat="1" ht="25.5" customHeight="1">
      <c r="B294" s="174"/>
      <c r="C294" s="209" t="s">
        <v>513</v>
      </c>
      <c r="D294" s="209" t="s">
        <v>184</v>
      </c>
      <c r="E294" s="210" t="s">
        <v>514</v>
      </c>
      <c r="F294" s="211" t="s">
        <v>515</v>
      </c>
      <c r="G294" s="211"/>
      <c r="H294" s="211"/>
      <c r="I294" s="211"/>
      <c r="J294" s="212" t="s">
        <v>187</v>
      </c>
      <c r="K294" s="213">
        <v>83.390000000000001</v>
      </c>
      <c r="L294" s="214">
        <v>0</v>
      </c>
      <c r="M294" s="214"/>
      <c r="N294" s="215">
        <f>ROUND(L294*K294,2)</f>
        <v>0</v>
      </c>
      <c r="O294" s="215"/>
      <c r="P294" s="215"/>
      <c r="Q294" s="215"/>
      <c r="R294" s="178"/>
      <c r="T294" s="216" t="s">
        <v>5</v>
      </c>
      <c r="U294" s="57" t="s">
        <v>44</v>
      </c>
      <c r="V294" s="48"/>
      <c r="W294" s="217">
        <f>V294*K294</f>
        <v>0</v>
      </c>
      <c r="X294" s="217">
        <v>0.00040000000000000002</v>
      </c>
      <c r="Y294" s="217">
        <f>X294*K294</f>
        <v>0.033356000000000004</v>
      </c>
      <c r="Z294" s="217">
        <v>0</v>
      </c>
      <c r="AA294" s="218">
        <f>Z294*K294</f>
        <v>0</v>
      </c>
      <c r="AR294" s="23" t="s">
        <v>259</v>
      </c>
      <c r="AT294" s="23" t="s">
        <v>184</v>
      </c>
      <c r="AU294" s="23" t="s">
        <v>101</v>
      </c>
      <c r="AY294" s="23" t="s">
        <v>183</v>
      </c>
      <c r="BE294" s="132">
        <f>IF(U294="základní",N294,0)</f>
        <v>0</v>
      </c>
      <c r="BF294" s="132">
        <f>IF(U294="snížená",N294,0)</f>
        <v>0</v>
      </c>
      <c r="BG294" s="132">
        <f>IF(U294="zákl. přenesená",N294,0)</f>
        <v>0</v>
      </c>
      <c r="BH294" s="132">
        <f>IF(U294="sníž. přenesená",N294,0)</f>
        <v>0</v>
      </c>
      <c r="BI294" s="132">
        <f>IF(U294="nulová",N294,0)</f>
        <v>0</v>
      </c>
      <c r="BJ294" s="23" t="s">
        <v>36</v>
      </c>
      <c r="BK294" s="132">
        <f>ROUND(L294*K294,2)</f>
        <v>0</v>
      </c>
      <c r="BL294" s="23" t="s">
        <v>259</v>
      </c>
      <c r="BM294" s="23" t="s">
        <v>516</v>
      </c>
    </row>
    <row r="295" s="1" customFormat="1" ht="25.5" customHeight="1">
      <c r="B295" s="174"/>
      <c r="C295" s="209" t="s">
        <v>517</v>
      </c>
      <c r="D295" s="209" t="s">
        <v>184</v>
      </c>
      <c r="E295" s="210" t="s">
        <v>518</v>
      </c>
      <c r="F295" s="211" t="s">
        <v>519</v>
      </c>
      <c r="G295" s="211"/>
      <c r="H295" s="211"/>
      <c r="I295" s="211"/>
      <c r="J295" s="212" t="s">
        <v>187</v>
      </c>
      <c r="K295" s="213">
        <v>13.65</v>
      </c>
      <c r="L295" s="214">
        <v>0</v>
      </c>
      <c r="M295" s="214"/>
      <c r="N295" s="215">
        <f>ROUND(L295*K295,2)</f>
        <v>0</v>
      </c>
      <c r="O295" s="215"/>
      <c r="P295" s="215"/>
      <c r="Q295" s="215"/>
      <c r="R295" s="178"/>
      <c r="T295" s="216" t="s">
        <v>5</v>
      </c>
      <c r="U295" s="57" t="s">
        <v>44</v>
      </c>
      <c r="V295" s="48"/>
      <c r="W295" s="217">
        <f>V295*K295</f>
        <v>0</v>
      </c>
      <c r="X295" s="217">
        <v>0.00040000000000000002</v>
      </c>
      <c r="Y295" s="217">
        <f>X295*K295</f>
        <v>0.0054600000000000004</v>
      </c>
      <c r="Z295" s="217">
        <v>0</v>
      </c>
      <c r="AA295" s="218">
        <f>Z295*K295</f>
        <v>0</v>
      </c>
      <c r="AR295" s="23" t="s">
        <v>259</v>
      </c>
      <c r="AT295" s="23" t="s">
        <v>184</v>
      </c>
      <c r="AU295" s="23" t="s">
        <v>101</v>
      </c>
      <c r="AY295" s="23" t="s">
        <v>183</v>
      </c>
      <c r="BE295" s="132">
        <f>IF(U295="základní",N295,0)</f>
        <v>0</v>
      </c>
      <c r="BF295" s="132">
        <f>IF(U295="snížená",N295,0)</f>
        <v>0</v>
      </c>
      <c r="BG295" s="132">
        <f>IF(U295="zákl. přenesená",N295,0)</f>
        <v>0</v>
      </c>
      <c r="BH295" s="132">
        <f>IF(U295="sníž. přenesená",N295,0)</f>
        <v>0</v>
      </c>
      <c r="BI295" s="132">
        <f>IF(U295="nulová",N295,0)</f>
        <v>0</v>
      </c>
      <c r="BJ295" s="23" t="s">
        <v>36</v>
      </c>
      <c r="BK295" s="132">
        <f>ROUND(L295*K295,2)</f>
        <v>0</v>
      </c>
      <c r="BL295" s="23" t="s">
        <v>259</v>
      </c>
      <c r="BM295" s="23" t="s">
        <v>520</v>
      </c>
    </row>
    <row r="296" s="1" customFormat="1" ht="25.5" customHeight="1">
      <c r="B296" s="174"/>
      <c r="C296" s="241" t="s">
        <v>521</v>
      </c>
      <c r="D296" s="241" t="s">
        <v>438</v>
      </c>
      <c r="E296" s="242" t="s">
        <v>522</v>
      </c>
      <c r="F296" s="243" t="s">
        <v>523</v>
      </c>
      <c r="G296" s="243"/>
      <c r="H296" s="243"/>
      <c r="I296" s="243"/>
      <c r="J296" s="244" t="s">
        <v>187</v>
      </c>
      <c r="K296" s="245">
        <v>112.279</v>
      </c>
      <c r="L296" s="246">
        <v>0</v>
      </c>
      <c r="M296" s="246"/>
      <c r="N296" s="247">
        <f>ROUND(L296*K296,2)</f>
        <v>0</v>
      </c>
      <c r="O296" s="215"/>
      <c r="P296" s="215"/>
      <c r="Q296" s="215"/>
      <c r="R296" s="178"/>
      <c r="T296" s="216" t="s">
        <v>5</v>
      </c>
      <c r="U296" s="57" t="s">
        <v>44</v>
      </c>
      <c r="V296" s="48"/>
      <c r="W296" s="217">
        <f>V296*K296</f>
        <v>0</v>
      </c>
      <c r="X296" s="217">
        <v>0.0050000000000000001</v>
      </c>
      <c r="Y296" s="217">
        <f>X296*K296</f>
        <v>0.56139499999999998</v>
      </c>
      <c r="Z296" s="217">
        <v>0</v>
      </c>
      <c r="AA296" s="218">
        <f>Z296*K296</f>
        <v>0</v>
      </c>
      <c r="AR296" s="23" t="s">
        <v>339</v>
      </c>
      <c r="AT296" s="23" t="s">
        <v>438</v>
      </c>
      <c r="AU296" s="23" t="s">
        <v>101</v>
      </c>
      <c r="AY296" s="23" t="s">
        <v>183</v>
      </c>
      <c r="BE296" s="132">
        <f>IF(U296="základní",N296,0)</f>
        <v>0</v>
      </c>
      <c r="BF296" s="132">
        <f>IF(U296="snížená",N296,0)</f>
        <v>0</v>
      </c>
      <c r="BG296" s="132">
        <f>IF(U296="zákl. přenesená",N296,0)</f>
        <v>0</v>
      </c>
      <c r="BH296" s="132">
        <f>IF(U296="sníž. přenesená",N296,0)</f>
        <v>0</v>
      </c>
      <c r="BI296" s="132">
        <f>IF(U296="nulová",N296,0)</f>
        <v>0</v>
      </c>
      <c r="BJ296" s="23" t="s">
        <v>36</v>
      </c>
      <c r="BK296" s="132">
        <f>ROUND(L296*K296,2)</f>
        <v>0</v>
      </c>
      <c r="BL296" s="23" t="s">
        <v>259</v>
      </c>
      <c r="BM296" s="23" t="s">
        <v>524</v>
      </c>
    </row>
    <row r="297" s="10" customFormat="1" ht="16.5" customHeight="1">
      <c r="B297" s="219"/>
      <c r="C297" s="220"/>
      <c r="D297" s="220"/>
      <c r="E297" s="221" t="s">
        <v>5</v>
      </c>
      <c r="F297" s="222" t="s">
        <v>525</v>
      </c>
      <c r="G297" s="223"/>
      <c r="H297" s="223"/>
      <c r="I297" s="223"/>
      <c r="J297" s="220"/>
      <c r="K297" s="224">
        <v>112.279</v>
      </c>
      <c r="L297" s="220"/>
      <c r="M297" s="220"/>
      <c r="N297" s="220"/>
      <c r="O297" s="220"/>
      <c r="P297" s="220"/>
      <c r="Q297" s="220"/>
      <c r="R297" s="225"/>
      <c r="T297" s="226"/>
      <c r="U297" s="220"/>
      <c r="V297" s="220"/>
      <c r="W297" s="220"/>
      <c r="X297" s="220"/>
      <c r="Y297" s="220"/>
      <c r="Z297" s="220"/>
      <c r="AA297" s="227"/>
      <c r="AT297" s="228" t="s">
        <v>191</v>
      </c>
      <c r="AU297" s="228" t="s">
        <v>101</v>
      </c>
      <c r="AV297" s="10" t="s">
        <v>101</v>
      </c>
      <c r="AW297" s="10" t="s">
        <v>35</v>
      </c>
      <c r="AX297" s="10" t="s">
        <v>36</v>
      </c>
      <c r="AY297" s="228" t="s">
        <v>183</v>
      </c>
    </row>
    <row r="298" s="1" customFormat="1" ht="38.25" customHeight="1">
      <c r="B298" s="174"/>
      <c r="C298" s="209" t="s">
        <v>526</v>
      </c>
      <c r="D298" s="209" t="s">
        <v>184</v>
      </c>
      <c r="E298" s="210" t="s">
        <v>527</v>
      </c>
      <c r="F298" s="211" t="s">
        <v>528</v>
      </c>
      <c r="G298" s="211"/>
      <c r="H298" s="211"/>
      <c r="I298" s="211"/>
      <c r="J298" s="212" t="s">
        <v>262</v>
      </c>
      <c r="K298" s="213">
        <v>0.747</v>
      </c>
      <c r="L298" s="214">
        <v>0</v>
      </c>
      <c r="M298" s="214"/>
      <c r="N298" s="215">
        <f>ROUND(L298*K298,2)</f>
        <v>0</v>
      </c>
      <c r="O298" s="215"/>
      <c r="P298" s="215"/>
      <c r="Q298" s="215"/>
      <c r="R298" s="178"/>
      <c r="T298" s="216" t="s">
        <v>5</v>
      </c>
      <c r="U298" s="57" t="s">
        <v>44</v>
      </c>
      <c r="V298" s="48"/>
      <c r="W298" s="217">
        <f>V298*K298</f>
        <v>0</v>
      </c>
      <c r="X298" s="217">
        <v>0</v>
      </c>
      <c r="Y298" s="217">
        <f>X298*K298</f>
        <v>0</v>
      </c>
      <c r="Z298" s="217">
        <v>0</v>
      </c>
      <c r="AA298" s="218">
        <f>Z298*K298</f>
        <v>0</v>
      </c>
      <c r="AR298" s="23" t="s">
        <v>259</v>
      </c>
      <c r="AT298" s="23" t="s">
        <v>184</v>
      </c>
      <c r="AU298" s="23" t="s">
        <v>101</v>
      </c>
      <c r="AY298" s="23" t="s">
        <v>183</v>
      </c>
      <c r="BE298" s="132">
        <f>IF(U298="základní",N298,0)</f>
        <v>0</v>
      </c>
      <c r="BF298" s="132">
        <f>IF(U298="snížená",N298,0)</f>
        <v>0</v>
      </c>
      <c r="BG298" s="132">
        <f>IF(U298="zákl. přenesená",N298,0)</f>
        <v>0</v>
      </c>
      <c r="BH298" s="132">
        <f>IF(U298="sníž. přenesená",N298,0)</f>
        <v>0</v>
      </c>
      <c r="BI298" s="132">
        <f>IF(U298="nulová",N298,0)</f>
        <v>0</v>
      </c>
      <c r="BJ298" s="23" t="s">
        <v>36</v>
      </c>
      <c r="BK298" s="132">
        <f>ROUND(L298*K298,2)</f>
        <v>0</v>
      </c>
      <c r="BL298" s="23" t="s">
        <v>259</v>
      </c>
      <c r="BM298" s="23" t="s">
        <v>529</v>
      </c>
    </row>
    <row r="299" s="9" customFormat="1" ht="29.88" customHeight="1">
      <c r="B299" s="196"/>
      <c r="C299" s="197"/>
      <c r="D299" s="206" t="s">
        <v>140</v>
      </c>
      <c r="E299" s="206"/>
      <c r="F299" s="206"/>
      <c r="G299" s="206"/>
      <c r="H299" s="206"/>
      <c r="I299" s="206"/>
      <c r="J299" s="206"/>
      <c r="K299" s="206"/>
      <c r="L299" s="206"/>
      <c r="M299" s="206"/>
      <c r="N299" s="239">
        <f>BK299</f>
        <v>0</v>
      </c>
      <c r="O299" s="240"/>
      <c r="P299" s="240"/>
      <c r="Q299" s="240"/>
      <c r="R299" s="199"/>
      <c r="T299" s="200"/>
      <c r="U299" s="197"/>
      <c r="V299" s="197"/>
      <c r="W299" s="201">
        <f>SUM(W300:W302)</f>
        <v>0</v>
      </c>
      <c r="X299" s="197"/>
      <c r="Y299" s="201">
        <f>SUM(Y300:Y302)</f>
        <v>0.60006262399999999</v>
      </c>
      <c r="Z299" s="197"/>
      <c r="AA299" s="202">
        <f>SUM(AA300:AA302)</f>
        <v>0</v>
      </c>
      <c r="AR299" s="203" t="s">
        <v>101</v>
      </c>
      <c r="AT299" s="204" t="s">
        <v>78</v>
      </c>
      <c r="AU299" s="204" t="s">
        <v>36</v>
      </c>
      <c r="AY299" s="203" t="s">
        <v>183</v>
      </c>
      <c r="BK299" s="205">
        <f>SUM(BK300:BK302)</f>
        <v>0</v>
      </c>
    </row>
    <row r="300" s="1" customFormat="1" ht="25.5" customHeight="1">
      <c r="B300" s="174"/>
      <c r="C300" s="209" t="s">
        <v>530</v>
      </c>
      <c r="D300" s="209" t="s">
        <v>184</v>
      </c>
      <c r="E300" s="210" t="s">
        <v>531</v>
      </c>
      <c r="F300" s="211" t="s">
        <v>532</v>
      </c>
      <c r="G300" s="211"/>
      <c r="H300" s="211"/>
      <c r="I300" s="211"/>
      <c r="J300" s="212" t="s">
        <v>187</v>
      </c>
      <c r="K300" s="213">
        <v>98</v>
      </c>
      <c r="L300" s="214">
        <v>0</v>
      </c>
      <c r="M300" s="214"/>
      <c r="N300" s="215">
        <f>ROUND(L300*K300,2)</f>
        <v>0</v>
      </c>
      <c r="O300" s="215"/>
      <c r="P300" s="215"/>
      <c r="Q300" s="215"/>
      <c r="R300" s="178"/>
      <c r="T300" s="216" t="s">
        <v>5</v>
      </c>
      <c r="U300" s="57" t="s">
        <v>44</v>
      </c>
      <c r="V300" s="48"/>
      <c r="W300" s="217">
        <f>V300*K300</f>
        <v>0</v>
      </c>
      <c r="X300" s="217">
        <v>0.0026730880000000001</v>
      </c>
      <c r="Y300" s="217">
        <f>X300*K300</f>
        <v>0.26196262400000003</v>
      </c>
      <c r="Z300" s="217">
        <v>0</v>
      </c>
      <c r="AA300" s="218">
        <f>Z300*K300</f>
        <v>0</v>
      </c>
      <c r="AR300" s="23" t="s">
        <v>259</v>
      </c>
      <c r="AT300" s="23" t="s">
        <v>184</v>
      </c>
      <c r="AU300" s="23" t="s">
        <v>101</v>
      </c>
      <c r="AY300" s="23" t="s">
        <v>183</v>
      </c>
      <c r="BE300" s="132">
        <f>IF(U300="základní",N300,0)</f>
        <v>0</v>
      </c>
      <c r="BF300" s="132">
        <f>IF(U300="snížená",N300,0)</f>
        <v>0</v>
      </c>
      <c r="BG300" s="132">
        <f>IF(U300="zákl. přenesená",N300,0)</f>
        <v>0</v>
      </c>
      <c r="BH300" s="132">
        <f>IF(U300="sníž. přenesená",N300,0)</f>
        <v>0</v>
      </c>
      <c r="BI300" s="132">
        <f>IF(U300="nulová",N300,0)</f>
        <v>0</v>
      </c>
      <c r="BJ300" s="23" t="s">
        <v>36</v>
      </c>
      <c r="BK300" s="132">
        <f>ROUND(L300*K300,2)</f>
        <v>0</v>
      </c>
      <c r="BL300" s="23" t="s">
        <v>259</v>
      </c>
      <c r="BM300" s="23" t="s">
        <v>533</v>
      </c>
    </row>
    <row r="301" s="1" customFormat="1" ht="25.5" customHeight="1">
      <c r="B301" s="174"/>
      <c r="C301" s="209" t="s">
        <v>534</v>
      </c>
      <c r="D301" s="209" t="s">
        <v>184</v>
      </c>
      <c r="E301" s="210" t="s">
        <v>535</v>
      </c>
      <c r="F301" s="211" t="s">
        <v>536</v>
      </c>
      <c r="G301" s="211"/>
      <c r="H301" s="211"/>
      <c r="I301" s="211"/>
      <c r="J301" s="212" t="s">
        <v>187</v>
      </c>
      <c r="K301" s="213">
        <v>98</v>
      </c>
      <c r="L301" s="214">
        <v>0</v>
      </c>
      <c r="M301" s="214"/>
      <c r="N301" s="215">
        <f>ROUND(L301*K301,2)</f>
        <v>0</v>
      </c>
      <c r="O301" s="215"/>
      <c r="P301" s="215"/>
      <c r="Q301" s="215"/>
      <c r="R301" s="178"/>
      <c r="T301" s="216" t="s">
        <v>5</v>
      </c>
      <c r="U301" s="57" t="s">
        <v>44</v>
      </c>
      <c r="V301" s="48"/>
      <c r="W301" s="217">
        <f>V301*K301</f>
        <v>0</v>
      </c>
      <c r="X301" s="217">
        <v>0.0034499999999999999</v>
      </c>
      <c r="Y301" s="217">
        <f>X301*K301</f>
        <v>0.33810000000000001</v>
      </c>
      <c r="Z301" s="217">
        <v>0</v>
      </c>
      <c r="AA301" s="218">
        <f>Z301*K301</f>
        <v>0</v>
      </c>
      <c r="AR301" s="23" t="s">
        <v>259</v>
      </c>
      <c r="AT301" s="23" t="s">
        <v>184</v>
      </c>
      <c r="AU301" s="23" t="s">
        <v>101</v>
      </c>
      <c r="AY301" s="23" t="s">
        <v>183</v>
      </c>
      <c r="BE301" s="132">
        <f>IF(U301="základní",N301,0)</f>
        <v>0</v>
      </c>
      <c r="BF301" s="132">
        <f>IF(U301="snížená",N301,0)</f>
        <v>0</v>
      </c>
      <c r="BG301" s="132">
        <f>IF(U301="zákl. přenesená",N301,0)</f>
        <v>0</v>
      </c>
      <c r="BH301" s="132">
        <f>IF(U301="sníž. přenesená",N301,0)</f>
        <v>0</v>
      </c>
      <c r="BI301" s="132">
        <f>IF(U301="nulová",N301,0)</f>
        <v>0</v>
      </c>
      <c r="BJ301" s="23" t="s">
        <v>36</v>
      </c>
      <c r="BK301" s="132">
        <f>ROUND(L301*K301,2)</f>
        <v>0</v>
      </c>
      <c r="BL301" s="23" t="s">
        <v>259</v>
      </c>
      <c r="BM301" s="23" t="s">
        <v>537</v>
      </c>
    </row>
    <row r="302" s="1" customFormat="1" ht="25.5" customHeight="1">
      <c r="B302" s="174"/>
      <c r="C302" s="209" t="s">
        <v>538</v>
      </c>
      <c r="D302" s="209" t="s">
        <v>184</v>
      </c>
      <c r="E302" s="210" t="s">
        <v>539</v>
      </c>
      <c r="F302" s="211" t="s">
        <v>540</v>
      </c>
      <c r="G302" s="211"/>
      <c r="H302" s="211"/>
      <c r="I302" s="211"/>
      <c r="J302" s="212" t="s">
        <v>262</v>
      </c>
      <c r="K302" s="213">
        <v>0.59999999999999998</v>
      </c>
      <c r="L302" s="214">
        <v>0</v>
      </c>
      <c r="M302" s="214"/>
      <c r="N302" s="215">
        <f>ROUND(L302*K302,2)</f>
        <v>0</v>
      </c>
      <c r="O302" s="215"/>
      <c r="P302" s="215"/>
      <c r="Q302" s="215"/>
      <c r="R302" s="178"/>
      <c r="T302" s="216" t="s">
        <v>5</v>
      </c>
      <c r="U302" s="57" t="s">
        <v>44</v>
      </c>
      <c r="V302" s="48"/>
      <c r="W302" s="217">
        <f>V302*K302</f>
        <v>0</v>
      </c>
      <c r="X302" s="217">
        <v>0</v>
      </c>
      <c r="Y302" s="217">
        <f>X302*K302</f>
        <v>0</v>
      </c>
      <c r="Z302" s="217">
        <v>0</v>
      </c>
      <c r="AA302" s="218">
        <f>Z302*K302</f>
        <v>0</v>
      </c>
      <c r="AR302" s="23" t="s">
        <v>259</v>
      </c>
      <c r="AT302" s="23" t="s">
        <v>184</v>
      </c>
      <c r="AU302" s="23" t="s">
        <v>101</v>
      </c>
      <c r="AY302" s="23" t="s">
        <v>183</v>
      </c>
      <c r="BE302" s="132">
        <f>IF(U302="základní",N302,0)</f>
        <v>0</v>
      </c>
      <c r="BF302" s="132">
        <f>IF(U302="snížená",N302,0)</f>
        <v>0</v>
      </c>
      <c r="BG302" s="132">
        <f>IF(U302="zákl. přenesená",N302,0)</f>
        <v>0</v>
      </c>
      <c r="BH302" s="132">
        <f>IF(U302="sníž. přenesená",N302,0)</f>
        <v>0</v>
      </c>
      <c r="BI302" s="132">
        <f>IF(U302="nulová",N302,0)</f>
        <v>0</v>
      </c>
      <c r="BJ302" s="23" t="s">
        <v>36</v>
      </c>
      <c r="BK302" s="132">
        <f>ROUND(L302*K302,2)</f>
        <v>0</v>
      </c>
      <c r="BL302" s="23" t="s">
        <v>259</v>
      </c>
      <c r="BM302" s="23" t="s">
        <v>541</v>
      </c>
    </row>
    <row r="303" s="9" customFormat="1" ht="29.88" customHeight="1">
      <c r="B303" s="196"/>
      <c r="C303" s="197"/>
      <c r="D303" s="206" t="s">
        <v>141</v>
      </c>
      <c r="E303" s="206"/>
      <c r="F303" s="206"/>
      <c r="G303" s="206"/>
      <c r="H303" s="206"/>
      <c r="I303" s="206"/>
      <c r="J303" s="206"/>
      <c r="K303" s="206"/>
      <c r="L303" s="206"/>
      <c r="M303" s="206"/>
      <c r="N303" s="239">
        <f>BK303</f>
        <v>0</v>
      </c>
      <c r="O303" s="240"/>
      <c r="P303" s="240"/>
      <c r="Q303" s="240"/>
      <c r="R303" s="199"/>
      <c r="T303" s="200"/>
      <c r="U303" s="197"/>
      <c r="V303" s="197"/>
      <c r="W303" s="201">
        <f>SUM(W304:W315)</f>
        <v>0</v>
      </c>
      <c r="X303" s="197"/>
      <c r="Y303" s="201">
        <f>SUM(Y304:Y315)</f>
        <v>1.5178473999999997</v>
      </c>
      <c r="Z303" s="197"/>
      <c r="AA303" s="202">
        <f>SUM(AA304:AA315)</f>
        <v>0</v>
      </c>
      <c r="AR303" s="203" t="s">
        <v>101</v>
      </c>
      <c r="AT303" s="204" t="s">
        <v>78</v>
      </c>
      <c r="AU303" s="204" t="s">
        <v>36</v>
      </c>
      <c r="AY303" s="203" t="s">
        <v>183</v>
      </c>
      <c r="BK303" s="205">
        <f>SUM(BK304:BK315)</f>
        <v>0</v>
      </c>
    </row>
    <row r="304" s="1" customFormat="1" ht="38.25" customHeight="1">
      <c r="B304" s="174"/>
      <c r="C304" s="209" t="s">
        <v>542</v>
      </c>
      <c r="D304" s="209" t="s">
        <v>184</v>
      </c>
      <c r="E304" s="210" t="s">
        <v>543</v>
      </c>
      <c r="F304" s="211" t="s">
        <v>544</v>
      </c>
      <c r="G304" s="211"/>
      <c r="H304" s="211"/>
      <c r="I304" s="211"/>
      <c r="J304" s="212" t="s">
        <v>187</v>
      </c>
      <c r="K304" s="213">
        <v>66.829999999999998</v>
      </c>
      <c r="L304" s="214">
        <v>0</v>
      </c>
      <c r="M304" s="214"/>
      <c r="N304" s="215">
        <f>ROUND(L304*K304,2)</f>
        <v>0</v>
      </c>
      <c r="O304" s="215"/>
      <c r="P304" s="215"/>
      <c r="Q304" s="215"/>
      <c r="R304" s="178"/>
      <c r="T304" s="216" t="s">
        <v>5</v>
      </c>
      <c r="U304" s="57" t="s">
        <v>44</v>
      </c>
      <c r="V304" s="48"/>
      <c r="W304" s="217">
        <f>V304*K304</f>
        <v>0</v>
      </c>
      <c r="X304" s="217">
        <v>0</v>
      </c>
      <c r="Y304" s="217">
        <f>X304*K304</f>
        <v>0</v>
      </c>
      <c r="Z304" s="217">
        <v>0</v>
      </c>
      <c r="AA304" s="218">
        <f>Z304*K304</f>
        <v>0</v>
      </c>
      <c r="AR304" s="23" t="s">
        <v>259</v>
      </c>
      <c r="AT304" s="23" t="s">
        <v>184</v>
      </c>
      <c r="AU304" s="23" t="s">
        <v>101</v>
      </c>
      <c r="AY304" s="23" t="s">
        <v>183</v>
      </c>
      <c r="BE304" s="132">
        <f>IF(U304="základní",N304,0)</f>
        <v>0</v>
      </c>
      <c r="BF304" s="132">
        <f>IF(U304="snížená",N304,0)</f>
        <v>0</v>
      </c>
      <c r="BG304" s="132">
        <f>IF(U304="zákl. přenesená",N304,0)</f>
        <v>0</v>
      </c>
      <c r="BH304" s="132">
        <f>IF(U304="sníž. přenesená",N304,0)</f>
        <v>0</v>
      </c>
      <c r="BI304" s="132">
        <f>IF(U304="nulová",N304,0)</f>
        <v>0</v>
      </c>
      <c r="BJ304" s="23" t="s">
        <v>36</v>
      </c>
      <c r="BK304" s="132">
        <f>ROUND(L304*K304,2)</f>
        <v>0</v>
      </c>
      <c r="BL304" s="23" t="s">
        <v>259</v>
      </c>
      <c r="BM304" s="23" t="s">
        <v>545</v>
      </c>
    </row>
    <row r="305" s="10" customFormat="1" ht="25.5" customHeight="1">
      <c r="B305" s="219"/>
      <c r="C305" s="220"/>
      <c r="D305" s="220"/>
      <c r="E305" s="221" t="s">
        <v>5</v>
      </c>
      <c r="F305" s="222" t="s">
        <v>546</v>
      </c>
      <c r="G305" s="223"/>
      <c r="H305" s="223"/>
      <c r="I305" s="223"/>
      <c r="J305" s="220"/>
      <c r="K305" s="224">
        <v>66.829999999999998</v>
      </c>
      <c r="L305" s="220"/>
      <c r="M305" s="220"/>
      <c r="N305" s="220"/>
      <c r="O305" s="220"/>
      <c r="P305" s="220"/>
      <c r="Q305" s="220"/>
      <c r="R305" s="225"/>
      <c r="T305" s="226"/>
      <c r="U305" s="220"/>
      <c r="V305" s="220"/>
      <c r="W305" s="220"/>
      <c r="X305" s="220"/>
      <c r="Y305" s="220"/>
      <c r="Z305" s="220"/>
      <c r="AA305" s="227"/>
      <c r="AT305" s="228" t="s">
        <v>191</v>
      </c>
      <c r="AU305" s="228" t="s">
        <v>101</v>
      </c>
      <c r="AV305" s="10" t="s">
        <v>101</v>
      </c>
      <c r="AW305" s="10" t="s">
        <v>35</v>
      </c>
      <c r="AX305" s="10" t="s">
        <v>36</v>
      </c>
      <c r="AY305" s="228" t="s">
        <v>183</v>
      </c>
    </row>
    <row r="306" s="1" customFormat="1" ht="25.5" customHeight="1">
      <c r="B306" s="174"/>
      <c r="C306" s="241" t="s">
        <v>547</v>
      </c>
      <c r="D306" s="241" t="s">
        <v>438</v>
      </c>
      <c r="E306" s="242" t="s">
        <v>548</v>
      </c>
      <c r="F306" s="243" t="s">
        <v>549</v>
      </c>
      <c r="G306" s="243"/>
      <c r="H306" s="243"/>
      <c r="I306" s="243"/>
      <c r="J306" s="244" t="s">
        <v>187</v>
      </c>
      <c r="K306" s="245">
        <v>68.167000000000002</v>
      </c>
      <c r="L306" s="246">
        <v>0</v>
      </c>
      <c r="M306" s="246"/>
      <c r="N306" s="247">
        <f>ROUND(L306*K306,2)</f>
        <v>0</v>
      </c>
      <c r="O306" s="215"/>
      <c r="P306" s="215"/>
      <c r="Q306" s="215"/>
      <c r="R306" s="178"/>
      <c r="T306" s="216" t="s">
        <v>5</v>
      </c>
      <c r="U306" s="57" t="s">
        <v>44</v>
      </c>
      <c r="V306" s="48"/>
      <c r="W306" s="217">
        <f>V306*K306</f>
        <v>0</v>
      </c>
      <c r="X306" s="217">
        <v>0.0025000000000000001</v>
      </c>
      <c r="Y306" s="217">
        <f>X306*K306</f>
        <v>0.1704175</v>
      </c>
      <c r="Z306" s="217">
        <v>0</v>
      </c>
      <c r="AA306" s="218">
        <f>Z306*K306</f>
        <v>0</v>
      </c>
      <c r="AR306" s="23" t="s">
        <v>339</v>
      </c>
      <c r="AT306" s="23" t="s">
        <v>438</v>
      </c>
      <c r="AU306" s="23" t="s">
        <v>101</v>
      </c>
      <c r="AY306" s="23" t="s">
        <v>183</v>
      </c>
      <c r="BE306" s="132">
        <f>IF(U306="základní",N306,0)</f>
        <v>0</v>
      </c>
      <c r="BF306" s="132">
        <f>IF(U306="snížená",N306,0)</f>
        <v>0</v>
      </c>
      <c r="BG306" s="132">
        <f>IF(U306="zákl. přenesená",N306,0)</f>
        <v>0</v>
      </c>
      <c r="BH306" s="132">
        <f>IF(U306="sníž. přenesená",N306,0)</f>
        <v>0</v>
      </c>
      <c r="BI306" s="132">
        <f>IF(U306="nulová",N306,0)</f>
        <v>0</v>
      </c>
      <c r="BJ306" s="23" t="s">
        <v>36</v>
      </c>
      <c r="BK306" s="132">
        <f>ROUND(L306*K306,2)</f>
        <v>0</v>
      </c>
      <c r="BL306" s="23" t="s">
        <v>259</v>
      </c>
      <c r="BM306" s="23" t="s">
        <v>550</v>
      </c>
    </row>
    <row r="307" s="1" customFormat="1" ht="38.25" customHeight="1">
      <c r="B307" s="174"/>
      <c r="C307" s="209" t="s">
        <v>551</v>
      </c>
      <c r="D307" s="209" t="s">
        <v>184</v>
      </c>
      <c r="E307" s="210" t="s">
        <v>552</v>
      </c>
      <c r="F307" s="211" t="s">
        <v>553</v>
      </c>
      <c r="G307" s="211"/>
      <c r="H307" s="211"/>
      <c r="I307" s="211"/>
      <c r="J307" s="212" t="s">
        <v>187</v>
      </c>
      <c r="K307" s="213">
        <v>47.625</v>
      </c>
      <c r="L307" s="214">
        <v>0</v>
      </c>
      <c r="M307" s="214"/>
      <c r="N307" s="215">
        <f>ROUND(L307*K307,2)</f>
        <v>0</v>
      </c>
      <c r="O307" s="215"/>
      <c r="P307" s="215"/>
      <c r="Q307" s="215"/>
      <c r="R307" s="178"/>
      <c r="T307" s="216" t="s">
        <v>5</v>
      </c>
      <c r="U307" s="57" t="s">
        <v>44</v>
      </c>
      <c r="V307" s="48"/>
      <c r="W307" s="217">
        <f>V307*K307</f>
        <v>0</v>
      </c>
      <c r="X307" s="217">
        <v>0.0060000000000000001</v>
      </c>
      <c r="Y307" s="217">
        <f>X307*K307</f>
        <v>0.28575</v>
      </c>
      <c r="Z307" s="217">
        <v>0</v>
      </c>
      <c r="AA307" s="218">
        <f>Z307*K307</f>
        <v>0</v>
      </c>
      <c r="AR307" s="23" t="s">
        <v>259</v>
      </c>
      <c r="AT307" s="23" t="s">
        <v>184</v>
      </c>
      <c r="AU307" s="23" t="s">
        <v>101</v>
      </c>
      <c r="AY307" s="23" t="s">
        <v>183</v>
      </c>
      <c r="BE307" s="132">
        <f>IF(U307="základní",N307,0)</f>
        <v>0</v>
      </c>
      <c r="BF307" s="132">
        <f>IF(U307="snížená",N307,0)</f>
        <v>0</v>
      </c>
      <c r="BG307" s="132">
        <f>IF(U307="zákl. přenesená",N307,0)</f>
        <v>0</v>
      </c>
      <c r="BH307" s="132">
        <f>IF(U307="sníž. přenesená",N307,0)</f>
        <v>0</v>
      </c>
      <c r="BI307" s="132">
        <f>IF(U307="nulová",N307,0)</f>
        <v>0</v>
      </c>
      <c r="BJ307" s="23" t="s">
        <v>36</v>
      </c>
      <c r="BK307" s="132">
        <f>ROUND(L307*K307,2)</f>
        <v>0</v>
      </c>
      <c r="BL307" s="23" t="s">
        <v>259</v>
      </c>
      <c r="BM307" s="23" t="s">
        <v>554</v>
      </c>
    </row>
    <row r="308" s="10" customFormat="1" ht="16.5" customHeight="1">
      <c r="B308" s="219"/>
      <c r="C308" s="220"/>
      <c r="D308" s="220"/>
      <c r="E308" s="221" t="s">
        <v>5</v>
      </c>
      <c r="F308" s="222" t="s">
        <v>555</v>
      </c>
      <c r="G308" s="223"/>
      <c r="H308" s="223"/>
      <c r="I308" s="223"/>
      <c r="J308" s="220"/>
      <c r="K308" s="224">
        <v>47.625</v>
      </c>
      <c r="L308" s="220"/>
      <c r="M308" s="220"/>
      <c r="N308" s="220"/>
      <c r="O308" s="220"/>
      <c r="P308" s="220"/>
      <c r="Q308" s="220"/>
      <c r="R308" s="225"/>
      <c r="T308" s="226"/>
      <c r="U308" s="220"/>
      <c r="V308" s="220"/>
      <c r="W308" s="220"/>
      <c r="X308" s="220"/>
      <c r="Y308" s="220"/>
      <c r="Z308" s="220"/>
      <c r="AA308" s="227"/>
      <c r="AT308" s="228" t="s">
        <v>191</v>
      </c>
      <c r="AU308" s="228" t="s">
        <v>101</v>
      </c>
      <c r="AV308" s="10" t="s">
        <v>101</v>
      </c>
      <c r="AW308" s="10" t="s">
        <v>35</v>
      </c>
      <c r="AX308" s="10" t="s">
        <v>36</v>
      </c>
      <c r="AY308" s="228" t="s">
        <v>183</v>
      </c>
    </row>
    <row r="309" s="1" customFormat="1" ht="25.5" customHeight="1">
      <c r="B309" s="174"/>
      <c r="C309" s="241" t="s">
        <v>556</v>
      </c>
      <c r="D309" s="241" t="s">
        <v>438</v>
      </c>
      <c r="E309" s="242" t="s">
        <v>557</v>
      </c>
      <c r="F309" s="243" t="s">
        <v>558</v>
      </c>
      <c r="G309" s="243"/>
      <c r="H309" s="243"/>
      <c r="I309" s="243"/>
      <c r="J309" s="244" t="s">
        <v>199</v>
      </c>
      <c r="K309" s="245">
        <v>4.8579999999999997</v>
      </c>
      <c r="L309" s="246">
        <v>0</v>
      </c>
      <c r="M309" s="246"/>
      <c r="N309" s="247">
        <f>ROUND(L309*K309,2)</f>
        <v>0</v>
      </c>
      <c r="O309" s="215"/>
      <c r="P309" s="215"/>
      <c r="Q309" s="215"/>
      <c r="R309" s="178"/>
      <c r="T309" s="216" t="s">
        <v>5</v>
      </c>
      <c r="U309" s="57" t="s">
        <v>44</v>
      </c>
      <c r="V309" s="48"/>
      <c r="W309" s="217">
        <f>V309*K309</f>
        <v>0</v>
      </c>
      <c r="X309" s="217">
        <v>0.032000000000000001</v>
      </c>
      <c r="Y309" s="217">
        <f>X309*K309</f>
        <v>0.15545599999999998</v>
      </c>
      <c r="Z309" s="217">
        <v>0</v>
      </c>
      <c r="AA309" s="218">
        <f>Z309*K309</f>
        <v>0</v>
      </c>
      <c r="AR309" s="23" t="s">
        <v>339</v>
      </c>
      <c r="AT309" s="23" t="s">
        <v>438</v>
      </c>
      <c r="AU309" s="23" t="s">
        <v>101</v>
      </c>
      <c r="AY309" s="23" t="s">
        <v>183</v>
      </c>
      <c r="BE309" s="132">
        <f>IF(U309="základní",N309,0)</f>
        <v>0</v>
      </c>
      <c r="BF309" s="132">
        <f>IF(U309="snížená",N309,0)</f>
        <v>0</v>
      </c>
      <c r="BG309" s="132">
        <f>IF(U309="zákl. přenesená",N309,0)</f>
        <v>0</v>
      </c>
      <c r="BH309" s="132">
        <f>IF(U309="sníž. přenesená",N309,0)</f>
        <v>0</v>
      </c>
      <c r="BI309" s="132">
        <f>IF(U309="nulová",N309,0)</f>
        <v>0</v>
      </c>
      <c r="BJ309" s="23" t="s">
        <v>36</v>
      </c>
      <c r="BK309" s="132">
        <f>ROUND(L309*K309,2)</f>
        <v>0</v>
      </c>
      <c r="BL309" s="23" t="s">
        <v>259</v>
      </c>
      <c r="BM309" s="23" t="s">
        <v>559</v>
      </c>
    </row>
    <row r="310" s="10" customFormat="1" ht="16.5" customHeight="1">
      <c r="B310" s="219"/>
      <c r="C310" s="220"/>
      <c r="D310" s="220"/>
      <c r="E310" s="221" t="s">
        <v>5</v>
      </c>
      <c r="F310" s="222" t="s">
        <v>560</v>
      </c>
      <c r="G310" s="223"/>
      <c r="H310" s="223"/>
      <c r="I310" s="223"/>
      <c r="J310" s="220"/>
      <c r="K310" s="224">
        <v>4.7629999999999999</v>
      </c>
      <c r="L310" s="220"/>
      <c r="M310" s="220"/>
      <c r="N310" s="220"/>
      <c r="O310" s="220"/>
      <c r="P310" s="220"/>
      <c r="Q310" s="220"/>
      <c r="R310" s="225"/>
      <c r="T310" s="226"/>
      <c r="U310" s="220"/>
      <c r="V310" s="220"/>
      <c r="W310" s="220"/>
      <c r="X310" s="220"/>
      <c r="Y310" s="220"/>
      <c r="Z310" s="220"/>
      <c r="AA310" s="227"/>
      <c r="AT310" s="228" t="s">
        <v>191</v>
      </c>
      <c r="AU310" s="228" t="s">
        <v>101</v>
      </c>
      <c r="AV310" s="10" t="s">
        <v>101</v>
      </c>
      <c r="AW310" s="10" t="s">
        <v>35</v>
      </c>
      <c r="AX310" s="10" t="s">
        <v>36</v>
      </c>
      <c r="AY310" s="228" t="s">
        <v>183</v>
      </c>
    </row>
    <row r="311" s="1" customFormat="1" ht="38.25" customHeight="1">
      <c r="B311" s="174"/>
      <c r="C311" s="209" t="s">
        <v>561</v>
      </c>
      <c r="D311" s="209" t="s">
        <v>184</v>
      </c>
      <c r="E311" s="210" t="s">
        <v>562</v>
      </c>
      <c r="F311" s="211" t="s">
        <v>563</v>
      </c>
      <c r="G311" s="211"/>
      <c r="H311" s="211"/>
      <c r="I311" s="211"/>
      <c r="J311" s="212" t="s">
        <v>187</v>
      </c>
      <c r="K311" s="213">
        <v>181.78999999999999</v>
      </c>
      <c r="L311" s="214">
        <v>0</v>
      </c>
      <c r="M311" s="214"/>
      <c r="N311" s="215">
        <f>ROUND(L311*K311,2)</f>
        <v>0</v>
      </c>
      <c r="O311" s="215"/>
      <c r="P311" s="215"/>
      <c r="Q311" s="215"/>
      <c r="R311" s="178"/>
      <c r="T311" s="216" t="s">
        <v>5</v>
      </c>
      <c r="U311" s="57" t="s">
        <v>44</v>
      </c>
      <c r="V311" s="48"/>
      <c r="W311" s="217">
        <f>V311*K311</f>
        <v>0</v>
      </c>
      <c r="X311" s="217">
        <v>0.00116</v>
      </c>
      <c r="Y311" s="217">
        <f>X311*K311</f>
        <v>0.21087639999999999</v>
      </c>
      <c r="Z311" s="217">
        <v>0</v>
      </c>
      <c r="AA311" s="218">
        <f>Z311*K311</f>
        <v>0</v>
      </c>
      <c r="AR311" s="23" t="s">
        <v>259</v>
      </c>
      <c r="AT311" s="23" t="s">
        <v>184</v>
      </c>
      <c r="AU311" s="23" t="s">
        <v>101</v>
      </c>
      <c r="AY311" s="23" t="s">
        <v>183</v>
      </c>
      <c r="BE311" s="132">
        <f>IF(U311="základní",N311,0)</f>
        <v>0</v>
      </c>
      <c r="BF311" s="132">
        <f>IF(U311="snížená",N311,0)</f>
        <v>0</v>
      </c>
      <c r="BG311" s="132">
        <f>IF(U311="zákl. přenesená",N311,0)</f>
        <v>0</v>
      </c>
      <c r="BH311" s="132">
        <f>IF(U311="sníž. přenesená",N311,0)</f>
        <v>0</v>
      </c>
      <c r="BI311" s="132">
        <f>IF(U311="nulová",N311,0)</f>
        <v>0</v>
      </c>
      <c r="BJ311" s="23" t="s">
        <v>36</v>
      </c>
      <c r="BK311" s="132">
        <f>ROUND(L311*K311,2)</f>
        <v>0</v>
      </c>
      <c r="BL311" s="23" t="s">
        <v>259</v>
      </c>
      <c r="BM311" s="23" t="s">
        <v>564</v>
      </c>
    </row>
    <row r="312" s="10" customFormat="1" ht="16.5" customHeight="1">
      <c r="B312" s="219"/>
      <c r="C312" s="220"/>
      <c r="D312" s="220"/>
      <c r="E312" s="221" t="s">
        <v>5</v>
      </c>
      <c r="F312" s="222" t="s">
        <v>565</v>
      </c>
      <c r="G312" s="223"/>
      <c r="H312" s="223"/>
      <c r="I312" s="223"/>
      <c r="J312" s="220"/>
      <c r="K312" s="224">
        <v>181.78999999999999</v>
      </c>
      <c r="L312" s="220"/>
      <c r="M312" s="220"/>
      <c r="N312" s="220"/>
      <c r="O312" s="220"/>
      <c r="P312" s="220"/>
      <c r="Q312" s="220"/>
      <c r="R312" s="225"/>
      <c r="T312" s="226"/>
      <c r="U312" s="220"/>
      <c r="V312" s="220"/>
      <c r="W312" s="220"/>
      <c r="X312" s="220"/>
      <c r="Y312" s="220"/>
      <c r="Z312" s="220"/>
      <c r="AA312" s="227"/>
      <c r="AT312" s="228" t="s">
        <v>191</v>
      </c>
      <c r="AU312" s="228" t="s">
        <v>101</v>
      </c>
      <c r="AV312" s="10" t="s">
        <v>101</v>
      </c>
      <c r="AW312" s="10" t="s">
        <v>35</v>
      </c>
      <c r="AX312" s="10" t="s">
        <v>36</v>
      </c>
      <c r="AY312" s="228" t="s">
        <v>183</v>
      </c>
    </row>
    <row r="313" s="1" customFormat="1" ht="25.5" customHeight="1">
      <c r="B313" s="174"/>
      <c r="C313" s="241" t="s">
        <v>566</v>
      </c>
      <c r="D313" s="241" t="s">
        <v>438</v>
      </c>
      <c r="E313" s="242" t="s">
        <v>567</v>
      </c>
      <c r="F313" s="243" t="s">
        <v>568</v>
      </c>
      <c r="G313" s="243"/>
      <c r="H313" s="243"/>
      <c r="I313" s="243"/>
      <c r="J313" s="244" t="s">
        <v>187</v>
      </c>
      <c r="K313" s="245">
        <v>92.712999999999994</v>
      </c>
      <c r="L313" s="246">
        <v>0</v>
      </c>
      <c r="M313" s="246"/>
      <c r="N313" s="247">
        <f>ROUND(L313*K313,2)</f>
        <v>0</v>
      </c>
      <c r="O313" s="215"/>
      <c r="P313" s="215"/>
      <c r="Q313" s="215"/>
      <c r="R313" s="178"/>
      <c r="T313" s="216" t="s">
        <v>5</v>
      </c>
      <c r="U313" s="57" t="s">
        <v>44</v>
      </c>
      <c r="V313" s="48"/>
      <c r="W313" s="217">
        <f>V313*K313</f>
        <v>0</v>
      </c>
      <c r="X313" s="217">
        <v>0.0030000000000000001</v>
      </c>
      <c r="Y313" s="217">
        <f>X313*K313</f>
        <v>0.27813899999999997</v>
      </c>
      <c r="Z313" s="217">
        <v>0</v>
      </c>
      <c r="AA313" s="218">
        <f>Z313*K313</f>
        <v>0</v>
      </c>
      <c r="AR313" s="23" t="s">
        <v>339</v>
      </c>
      <c r="AT313" s="23" t="s">
        <v>438</v>
      </c>
      <c r="AU313" s="23" t="s">
        <v>101</v>
      </c>
      <c r="AY313" s="23" t="s">
        <v>183</v>
      </c>
      <c r="BE313" s="132">
        <f>IF(U313="základní",N313,0)</f>
        <v>0</v>
      </c>
      <c r="BF313" s="132">
        <f>IF(U313="snížená",N313,0)</f>
        <v>0</v>
      </c>
      <c r="BG313" s="132">
        <f>IF(U313="zákl. přenesená",N313,0)</f>
        <v>0</v>
      </c>
      <c r="BH313" s="132">
        <f>IF(U313="sníž. přenesená",N313,0)</f>
        <v>0</v>
      </c>
      <c r="BI313" s="132">
        <f>IF(U313="nulová",N313,0)</f>
        <v>0</v>
      </c>
      <c r="BJ313" s="23" t="s">
        <v>36</v>
      </c>
      <c r="BK313" s="132">
        <f>ROUND(L313*K313,2)</f>
        <v>0</v>
      </c>
      <c r="BL313" s="23" t="s">
        <v>259</v>
      </c>
      <c r="BM313" s="23" t="s">
        <v>569</v>
      </c>
    </row>
    <row r="314" s="1" customFormat="1" ht="25.5" customHeight="1">
      <c r="B314" s="174"/>
      <c r="C314" s="241" t="s">
        <v>570</v>
      </c>
      <c r="D314" s="241" t="s">
        <v>438</v>
      </c>
      <c r="E314" s="242" t="s">
        <v>571</v>
      </c>
      <c r="F314" s="243" t="s">
        <v>572</v>
      </c>
      <c r="G314" s="243"/>
      <c r="H314" s="243"/>
      <c r="I314" s="243"/>
      <c r="J314" s="244" t="s">
        <v>187</v>
      </c>
      <c r="K314" s="245">
        <v>92.712999999999994</v>
      </c>
      <c r="L314" s="246">
        <v>0</v>
      </c>
      <c r="M314" s="246"/>
      <c r="N314" s="247">
        <f>ROUND(L314*K314,2)</f>
        <v>0</v>
      </c>
      <c r="O314" s="215"/>
      <c r="P314" s="215"/>
      <c r="Q314" s="215"/>
      <c r="R314" s="178"/>
      <c r="T314" s="216" t="s">
        <v>5</v>
      </c>
      <c r="U314" s="57" t="s">
        <v>44</v>
      </c>
      <c r="V314" s="48"/>
      <c r="W314" s="217">
        <f>V314*K314</f>
        <v>0</v>
      </c>
      <c r="X314" s="217">
        <v>0.0044999999999999997</v>
      </c>
      <c r="Y314" s="217">
        <f>X314*K314</f>
        <v>0.41720849999999993</v>
      </c>
      <c r="Z314" s="217">
        <v>0</v>
      </c>
      <c r="AA314" s="218">
        <f>Z314*K314</f>
        <v>0</v>
      </c>
      <c r="AR314" s="23" t="s">
        <v>339</v>
      </c>
      <c r="AT314" s="23" t="s">
        <v>438</v>
      </c>
      <c r="AU314" s="23" t="s">
        <v>101</v>
      </c>
      <c r="AY314" s="23" t="s">
        <v>183</v>
      </c>
      <c r="BE314" s="132">
        <f>IF(U314="základní",N314,0)</f>
        <v>0</v>
      </c>
      <c r="BF314" s="132">
        <f>IF(U314="snížená",N314,0)</f>
        <v>0</v>
      </c>
      <c r="BG314" s="132">
        <f>IF(U314="zákl. přenesená",N314,0)</f>
        <v>0</v>
      </c>
      <c r="BH314" s="132">
        <f>IF(U314="sníž. přenesená",N314,0)</f>
        <v>0</v>
      </c>
      <c r="BI314" s="132">
        <f>IF(U314="nulová",N314,0)</f>
        <v>0</v>
      </c>
      <c r="BJ314" s="23" t="s">
        <v>36</v>
      </c>
      <c r="BK314" s="132">
        <f>ROUND(L314*K314,2)</f>
        <v>0</v>
      </c>
      <c r="BL314" s="23" t="s">
        <v>259</v>
      </c>
      <c r="BM314" s="23" t="s">
        <v>573</v>
      </c>
    </row>
    <row r="315" s="1" customFormat="1" ht="25.5" customHeight="1">
      <c r="B315" s="174"/>
      <c r="C315" s="209" t="s">
        <v>574</v>
      </c>
      <c r="D315" s="209" t="s">
        <v>184</v>
      </c>
      <c r="E315" s="210" t="s">
        <v>575</v>
      </c>
      <c r="F315" s="211" t="s">
        <v>576</v>
      </c>
      <c r="G315" s="211"/>
      <c r="H315" s="211"/>
      <c r="I315" s="211"/>
      <c r="J315" s="212" t="s">
        <v>262</v>
      </c>
      <c r="K315" s="213">
        <v>1.518</v>
      </c>
      <c r="L315" s="214">
        <v>0</v>
      </c>
      <c r="M315" s="214"/>
      <c r="N315" s="215">
        <f>ROUND(L315*K315,2)</f>
        <v>0</v>
      </c>
      <c r="O315" s="215"/>
      <c r="P315" s="215"/>
      <c r="Q315" s="215"/>
      <c r="R315" s="178"/>
      <c r="T315" s="216" t="s">
        <v>5</v>
      </c>
      <c r="U315" s="57" t="s">
        <v>44</v>
      </c>
      <c r="V315" s="48"/>
      <c r="W315" s="217">
        <f>V315*K315</f>
        <v>0</v>
      </c>
      <c r="X315" s="217">
        <v>0</v>
      </c>
      <c r="Y315" s="217">
        <f>X315*K315</f>
        <v>0</v>
      </c>
      <c r="Z315" s="217">
        <v>0</v>
      </c>
      <c r="AA315" s="218">
        <f>Z315*K315</f>
        <v>0</v>
      </c>
      <c r="AR315" s="23" t="s">
        <v>259</v>
      </c>
      <c r="AT315" s="23" t="s">
        <v>184</v>
      </c>
      <c r="AU315" s="23" t="s">
        <v>101</v>
      </c>
      <c r="AY315" s="23" t="s">
        <v>183</v>
      </c>
      <c r="BE315" s="132">
        <f>IF(U315="základní",N315,0)</f>
        <v>0</v>
      </c>
      <c r="BF315" s="132">
        <f>IF(U315="snížená",N315,0)</f>
        <v>0</v>
      </c>
      <c r="BG315" s="132">
        <f>IF(U315="zákl. přenesená",N315,0)</f>
        <v>0</v>
      </c>
      <c r="BH315" s="132">
        <f>IF(U315="sníž. přenesená",N315,0)</f>
        <v>0</v>
      </c>
      <c r="BI315" s="132">
        <f>IF(U315="nulová",N315,0)</f>
        <v>0</v>
      </c>
      <c r="BJ315" s="23" t="s">
        <v>36</v>
      </c>
      <c r="BK315" s="132">
        <f>ROUND(L315*K315,2)</f>
        <v>0</v>
      </c>
      <c r="BL315" s="23" t="s">
        <v>259</v>
      </c>
      <c r="BM315" s="23" t="s">
        <v>577</v>
      </c>
    </row>
    <row r="316" s="9" customFormat="1" ht="29.88" customHeight="1">
      <c r="B316" s="196"/>
      <c r="C316" s="197"/>
      <c r="D316" s="206" t="s">
        <v>142</v>
      </c>
      <c r="E316" s="206"/>
      <c r="F316" s="206"/>
      <c r="G316" s="206"/>
      <c r="H316" s="206"/>
      <c r="I316" s="206"/>
      <c r="J316" s="206"/>
      <c r="K316" s="206"/>
      <c r="L316" s="206"/>
      <c r="M316" s="206"/>
      <c r="N316" s="239">
        <f>BK316</f>
        <v>0</v>
      </c>
      <c r="O316" s="240"/>
      <c r="P316" s="240"/>
      <c r="Q316" s="240"/>
      <c r="R316" s="199"/>
      <c r="T316" s="200"/>
      <c r="U316" s="197"/>
      <c r="V316" s="197"/>
      <c r="W316" s="201">
        <f>SUM(W317:W322)</f>
        <v>0</v>
      </c>
      <c r="X316" s="197"/>
      <c r="Y316" s="201">
        <f>SUM(Y317:Y322)</f>
        <v>2.0883615</v>
      </c>
      <c r="Z316" s="197"/>
      <c r="AA316" s="202">
        <f>SUM(AA317:AA322)</f>
        <v>0</v>
      </c>
      <c r="AR316" s="203" t="s">
        <v>101</v>
      </c>
      <c r="AT316" s="204" t="s">
        <v>78</v>
      </c>
      <c r="AU316" s="204" t="s">
        <v>36</v>
      </c>
      <c r="AY316" s="203" t="s">
        <v>183</v>
      </c>
      <c r="BK316" s="205">
        <f>SUM(BK317:BK322)</f>
        <v>0</v>
      </c>
    </row>
    <row r="317" s="1" customFormat="1" ht="25.5" customHeight="1">
      <c r="B317" s="174"/>
      <c r="C317" s="209" t="s">
        <v>578</v>
      </c>
      <c r="D317" s="209" t="s">
        <v>184</v>
      </c>
      <c r="E317" s="210" t="s">
        <v>579</v>
      </c>
      <c r="F317" s="211" t="s">
        <v>580</v>
      </c>
      <c r="G317" s="211"/>
      <c r="H317" s="211"/>
      <c r="I317" s="211"/>
      <c r="J317" s="212" t="s">
        <v>308</v>
      </c>
      <c r="K317" s="213">
        <v>5</v>
      </c>
      <c r="L317" s="214">
        <v>0</v>
      </c>
      <c r="M317" s="214"/>
      <c r="N317" s="215">
        <f>ROUND(L317*K317,2)</f>
        <v>0</v>
      </c>
      <c r="O317" s="215"/>
      <c r="P317" s="215"/>
      <c r="Q317" s="215"/>
      <c r="R317" s="178"/>
      <c r="T317" s="216" t="s">
        <v>5</v>
      </c>
      <c r="U317" s="57" t="s">
        <v>44</v>
      </c>
      <c r="V317" s="48"/>
      <c r="W317" s="217">
        <f>V317*K317</f>
        <v>0</v>
      </c>
      <c r="X317" s="217">
        <v>0</v>
      </c>
      <c r="Y317" s="217">
        <f>X317*K317</f>
        <v>0</v>
      </c>
      <c r="Z317" s="217">
        <v>0</v>
      </c>
      <c r="AA317" s="218">
        <f>Z317*K317</f>
        <v>0</v>
      </c>
      <c r="AR317" s="23" t="s">
        <v>259</v>
      </c>
      <c r="AT317" s="23" t="s">
        <v>184</v>
      </c>
      <c r="AU317" s="23" t="s">
        <v>101</v>
      </c>
      <c r="AY317" s="23" t="s">
        <v>183</v>
      </c>
      <c r="BE317" s="132">
        <f>IF(U317="základní",N317,0)</f>
        <v>0</v>
      </c>
      <c r="BF317" s="132">
        <f>IF(U317="snížená",N317,0)</f>
        <v>0</v>
      </c>
      <c r="BG317" s="132">
        <f>IF(U317="zákl. přenesená",N317,0)</f>
        <v>0</v>
      </c>
      <c r="BH317" s="132">
        <f>IF(U317="sníž. přenesená",N317,0)</f>
        <v>0</v>
      </c>
      <c r="BI317" s="132">
        <f>IF(U317="nulová",N317,0)</f>
        <v>0</v>
      </c>
      <c r="BJ317" s="23" t="s">
        <v>36</v>
      </c>
      <c r="BK317" s="132">
        <f>ROUND(L317*K317,2)</f>
        <v>0</v>
      </c>
      <c r="BL317" s="23" t="s">
        <v>259</v>
      </c>
      <c r="BM317" s="23" t="s">
        <v>581</v>
      </c>
    </row>
    <row r="318" s="1" customFormat="1" ht="16.5" customHeight="1">
      <c r="B318" s="174"/>
      <c r="C318" s="209" t="s">
        <v>582</v>
      </c>
      <c r="D318" s="209" t="s">
        <v>184</v>
      </c>
      <c r="E318" s="210" t="s">
        <v>583</v>
      </c>
      <c r="F318" s="211" t="s">
        <v>584</v>
      </c>
      <c r="G318" s="211"/>
      <c r="H318" s="211"/>
      <c r="I318" s="211"/>
      <c r="J318" s="212" t="s">
        <v>453</v>
      </c>
      <c r="K318" s="213">
        <v>1</v>
      </c>
      <c r="L318" s="214">
        <v>0</v>
      </c>
      <c r="M318" s="214"/>
      <c r="N318" s="215">
        <f>ROUND(L318*K318,2)</f>
        <v>0</v>
      </c>
      <c r="O318" s="215"/>
      <c r="P318" s="215"/>
      <c r="Q318" s="215"/>
      <c r="R318" s="178"/>
      <c r="T318" s="216" t="s">
        <v>5</v>
      </c>
      <c r="U318" s="57" t="s">
        <v>44</v>
      </c>
      <c r="V318" s="48"/>
      <c r="W318" s="217">
        <f>V318*K318</f>
        <v>0</v>
      </c>
      <c r="X318" s="217">
        <v>0</v>
      </c>
      <c r="Y318" s="217">
        <f>X318*K318</f>
        <v>0</v>
      </c>
      <c r="Z318" s="217">
        <v>0</v>
      </c>
      <c r="AA318" s="218">
        <f>Z318*K318</f>
        <v>0</v>
      </c>
      <c r="AR318" s="23" t="s">
        <v>259</v>
      </c>
      <c r="AT318" s="23" t="s">
        <v>184</v>
      </c>
      <c r="AU318" s="23" t="s">
        <v>101</v>
      </c>
      <c r="AY318" s="23" t="s">
        <v>183</v>
      </c>
      <c r="BE318" s="132">
        <f>IF(U318="základní",N318,0)</f>
        <v>0</v>
      </c>
      <c r="BF318" s="132">
        <f>IF(U318="snížená",N318,0)</f>
        <v>0</v>
      </c>
      <c r="BG318" s="132">
        <f>IF(U318="zákl. přenesená",N318,0)</f>
        <v>0</v>
      </c>
      <c r="BH318" s="132">
        <f>IF(U318="sníž. přenesená",N318,0)</f>
        <v>0</v>
      </c>
      <c r="BI318" s="132">
        <f>IF(U318="nulová",N318,0)</f>
        <v>0</v>
      </c>
      <c r="BJ318" s="23" t="s">
        <v>36</v>
      </c>
      <c r="BK318" s="132">
        <f>ROUND(L318*K318,2)</f>
        <v>0</v>
      </c>
      <c r="BL318" s="23" t="s">
        <v>259</v>
      </c>
      <c r="BM318" s="23" t="s">
        <v>585</v>
      </c>
    </row>
    <row r="319" s="1" customFormat="1" ht="51" customHeight="1">
      <c r="B319" s="174"/>
      <c r="C319" s="209" t="s">
        <v>586</v>
      </c>
      <c r="D319" s="209" t="s">
        <v>184</v>
      </c>
      <c r="E319" s="210" t="s">
        <v>587</v>
      </c>
      <c r="F319" s="211" t="s">
        <v>588</v>
      </c>
      <c r="G319" s="211"/>
      <c r="H319" s="211"/>
      <c r="I319" s="211"/>
      <c r="J319" s="212" t="s">
        <v>453</v>
      </c>
      <c r="K319" s="213">
        <v>1</v>
      </c>
      <c r="L319" s="214">
        <v>0</v>
      </c>
      <c r="M319" s="214"/>
      <c r="N319" s="215">
        <f>ROUND(L319*K319,2)</f>
        <v>0</v>
      </c>
      <c r="O319" s="215"/>
      <c r="P319" s="215"/>
      <c r="Q319" s="215"/>
      <c r="R319" s="178"/>
      <c r="T319" s="216" t="s">
        <v>5</v>
      </c>
      <c r="U319" s="57" t="s">
        <v>44</v>
      </c>
      <c r="V319" s="48"/>
      <c r="W319" s="217">
        <f>V319*K319</f>
        <v>0</v>
      </c>
      <c r="X319" s="217">
        <v>2.0779814999999999</v>
      </c>
      <c r="Y319" s="217">
        <f>X319*K319</f>
        <v>2.0779814999999999</v>
      </c>
      <c r="Z319" s="217">
        <v>0</v>
      </c>
      <c r="AA319" s="218">
        <f>Z319*K319</f>
        <v>0</v>
      </c>
      <c r="AR319" s="23" t="s">
        <v>259</v>
      </c>
      <c r="AT319" s="23" t="s">
        <v>184</v>
      </c>
      <c r="AU319" s="23" t="s">
        <v>101</v>
      </c>
      <c r="AY319" s="23" t="s">
        <v>183</v>
      </c>
      <c r="BE319" s="132">
        <f>IF(U319="základní",N319,0)</f>
        <v>0</v>
      </c>
      <c r="BF319" s="132">
        <f>IF(U319="snížená",N319,0)</f>
        <v>0</v>
      </c>
      <c r="BG319" s="132">
        <f>IF(U319="zákl. přenesená",N319,0)</f>
        <v>0</v>
      </c>
      <c r="BH319" s="132">
        <f>IF(U319="sníž. přenesená",N319,0)</f>
        <v>0</v>
      </c>
      <c r="BI319" s="132">
        <f>IF(U319="nulová",N319,0)</f>
        <v>0</v>
      </c>
      <c r="BJ319" s="23" t="s">
        <v>36</v>
      </c>
      <c r="BK319" s="132">
        <f>ROUND(L319*K319,2)</f>
        <v>0</v>
      </c>
      <c r="BL319" s="23" t="s">
        <v>259</v>
      </c>
      <c r="BM319" s="23" t="s">
        <v>589</v>
      </c>
    </row>
    <row r="320" s="1" customFormat="1" ht="25.5" customHeight="1">
      <c r="B320" s="174"/>
      <c r="C320" s="209" t="s">
        <v>590</v>
      </c>
      <c r="D320" s="209" t="s">
        <v>184</v>
      </c>
      <c r="E320" s="210" t="s">
        <v>591</v>
      </c>
      <c r="F320" s="211" t="s">
        <v>592</v>
      </c>
      <c r="G320" s="211"/>
      <c r="H320" s="211"/>
      <c r="I320" s="211"/>
      <c r="J320" s="212" t="s">
        <v>313</v>
      </c>
      <c r="K320" s="213">
        <v>6</v>
      </c>
      <c r="L320" s="214">
        <v>0</v>
      </c>
      <c r="M320" s="214"/>
      <c r="N320" s="215">
        <f>ROUND(L320*K320,2)</f>
        <v>0</v>
      </c>
      <c r="O320" s="215"/>
      <c r="P320" s="215"/>
      <c r="Q320" s="215"/>
      <c r="R320" s="178"/>
      <c r="T320" s="216" t="s">
        <v>5</v>
      </c>
      <c r="U320" s="57" t="s">
        <v>44</v>
      </c>
      <c r="V320" s="48"/>
      <c r="W320" s="217">
        <f>V320*K320</f>
        <v>0</v>
      </c>
      <c r="X320" s="217">
        <v>0.00148</v>
      </c>
      <c r="Y320" s="217">
        <f>X320*K320</f>
        <v>0.008879999999999999</v>
      </c>
      <c r="Z320" s="217">
        <v>0</v>
      </c>
      <c r="AA320" s="218">
        <f>Z320*K320</f>
        <v>0</v>
      </c>
      <c r="AR320" s="23" t="s">
        <v>259</v>
      </c>
      <c r="AT320" s="23" t="s">
        <v>184</v>
      </c>
      <c r="AU320" s="23" t="s">
        <v>101</v>
      </c>
      <c r="AY320" s="23" t="s">
        <v>183</v>
      </c>
      <c r="BE320" s="132">
        <f>IF(U320="základní",N320,0)</f>
        <v>0</v>
      </c>
      <c r="BF320" s="132">
        <f>IF(U320="snížená",N320,0)</f>
        <v>0</v>
      </c>
      <c r="BG320" s="132">
        <f>IF(U320="zákl. přenesená",N320,0)</f>
        <v>0</v>
      </c>
      <c r="BH320" s="132">
        <f>IF(U320="sníž. přenesená",N320,0)</f>
        <v>0</v>
      </c>
      <c r="BI320" s="132">
        <f>IF(U320="nulová",N320,0)</f>
        <v>0</v>
      </c>
      <c r="BJ320" s="23" t="s">
        <v>36</v>
      </c>
      <c r="BK320" s="132">
        <f>ROUND(L320*K320,2)</f>
        <v>0</v>
      </c>
      <c r="BL320" s="23" t="s">
        <v>259</v>
      </c>
      <c r="BM320" s="23" t="s">
        <v>593</v>
      </c>
    </row>
    <row r="321" s="1" customFormat="1" ht="38.25" customHeight="1">
      <c r="B321" s="174"/>
      <c r="C321" s="209" t="s">
        <v>594</v>
      </c>
      <c r="D321" s="209" t="s">
        <v>184</v>
      </c>
      <c r="E321" s="210" t="s">
        <v>595</v>
      </c>
      <c r="F321" s="211" t="s">
        <v>596</v>
      </c>
      <c r="G321" s="211"/>
      <c r="H321" s="211"/>
      <c r="I321" s="211"/>
      <c r="J321" s="212" t="s">
        <v>313</v>
      </c>
      <c r="K321" s="213">
        <v>1</v>
      </c>
      <c r="L321" s="214">
        <v>0</v>
      </c>
      <c r="M321" s="214"/>
      <c r="N321" s="215">
        <f>ROUND(L321*K321,2)</f>
        <v>0</v>
      </c>
      <c r="O321" s="215"/>
      <c r="P321" s="215"/>
      <c r="Q321" s="215"/>
      <c r="R321" s="178"/>
      <c r="T321" s="216" t="s">
        <v>5</v>
      </c>
      <c r="U321" s="57" t="s">
        <v>44</v>
      </c>
      <c r="V321" s="48"/>
      <c r="W321" s="217">
        <f>V321*K321</f>
        <v>0</v>
      </c>
      <c r="X321" s="217">
        <v>0.0015</v>
      </c>
      <c r="Y321" s="217">
        <f>X321*K321</f>
        <v>0.0015</v>
      </c>
      <c r="Z321" s="217">
        <v>0</v>
      </c>
      <c r="AA321" s="218">
        <f>Z321*K321</f>
        <v>0</v>
      </c>
      <c r="AR321" s="23" t="s">
        <v>259</v>
      </c>
      <c r="AT321" s="23" t="s">
        <v>184</v>
      </c>
      <c r="AU321" s="23" t="s">
        <v>101</v>
      </c>
      <c r="AY321" s="23" t="s">
        <v>183</v>
      </c>
      <c r="BE321" s="132">
        <f>IF(U321="základní",N321,0)</f>
        <v>0</v>
      </c>
      <c r="BF321" s="132">
        <f>IF(U321="snížená",N321,0)</f>
        <v>0</v>
      </c>
      <c r="BG321" s="132">
        <f>IF(U321="zákl. přenesená",N321,0)</f>
        <v>0</v>
      </c>
      <c r="BH321" s="132">
        <f>IF(U321="sníž. přenesená",N321,0)</f>
        <v>0</v>
      </c>
      <c r="BI321" s="132">
        <f>IF(U321="nulová",N321,0)</f>
        <v>0</v>
      </c>
      <c r="BJ321" s="23" t="s">
        <v>36</v>
      </c>
      <c r="BK321" s="132">
        <f>ROUND(L321*K321,2)</f>
        <v>0</v>
      </c>
      <c r="BL321" s="23" t="s">
        <v>259</v>
      </c>
      <c r="BM321" s="23" t="s">
        <v>597</v>
      </c>
    </row>
    <row r="322" s="1" customFormat="1" ht="25.5" customHeight="1">
      <c r="B322" s="174"/>
      <c r="C322" s="209" t="s">
        <v>598</v>
      </c>
      <c r="D322" s="209" t="s">
        <v>184</v>
      </c>
      <c r="E322" s="210" t="s">
        <v>599</v>
      </c>
      <c r="F322" s="211" t="s">
        <v>600</v>
      </c>
      <c r="G322" s="211"/>
      <c r="H322" s="211"/>
      <c r="I322" s="211"/>
      <c r="J322" s="212" t="s">
        <v>262</v>
      </c>
      <c r="K322" s="213">
        <v>2.0880000000000001</v>
      </c>
      <c r="L322" s="214">
        <v>0</v>
      </c>
      <c r="M322" s="214"/>
      <c r="N322" s="215">
        <f>ROUND(L322*K322,2)</f>
        <v>0</v>
      </c>
      <c r="O322" s="215"/>
      <c r="P322" s="215"/>
      <c r="Q322" s="215"/>
      <c r="R322" s="178"/>
      <c r="T322" s="216" t="s">
        <v>5</v>
      </c>
      <c r="U322" s="57" t="s">
        <v>44</v>
      </c>
      <c r="V322" s="48"/>
      <c r="W322" s="217">
        <f>V322*K322</f>
        <v>0</v>
      </c>
      <c r="X322" s="217">
        <v>0</v>
      </c>
      <c r="Y322" s="217">
        <f>X322*K322</f>
        <v>0</v>
      </c>
      <c r="Z322" s="217">
        <v>0</v>
      </c>
      <c r="AA322" s="218">
        <f>Z322*K322</f>
        <v>0</v>
      </c>
      <c r="AR322" s="23" t="s">
        <v>259</v>
      </c>
      <c r="AT322" s="23" t="s">
        <v>184</v>
      </c>
      <c r="AU322" s="23" t="s">
        <v>101</v>
      </c>
      <c r="AY322" s="23" t="s">
        <v>183</v>
      </c>
      <c r="BE322" s="132">
        <f>IF(U322="základní",N322,0)</f>
        <v>0</v>
      </c>
      <c r="BF322" s="132">
        <f>IF(U322="snížená",N322,0)</f>
        <v>0</v>
      </c>
      <c r="BG322" s="132">
        <f>IF(U322="zákl. přenesená",N322,0)</f>
        <v>0</v>
      </c>
      <c r="BH322" s="132">
        <f>IF(U322="sníž. přenesená",N322,0)</f>
        <v>0</v>
      </c>
      <c r="BI322" s="132">
        <f>IF(U322="nulová",N322,0)</f>
        <v>0</v>
      </c>
      <c r="BJ322" s="23" t="s">
        <v>36</v>
      </c>
      <c r="BK322" s="132">
        <f>ROUND(L322*K322,2)</f>
        <v>0</v>
      </c>
      <c r="BL322" s="23" t="s">
        <v>259</v>
      </c>
      <c r="BM322" s="23" t="s">
        <v>601</v>
      </c>
    </row>
    <row r="323" s="9" customFormat="1" ht="29.88" customHeight="1">
      <c r="B323" s="196"/>
      <c r="C323" s="197"/>
      <c r="D323" s="206" t="s">
        <v>143</v>
      </c>
      <c r="E323" s="206"/>
      <c r="F323" s="206"/>
      <c r="G323" s="206"/>
      <c r="H323" s="206"/>
      <c r="I323" s="206"/>
      <c r="J323" s="206"/>
      <c r="K323" s="206"/>
      <c r="L323" s="206"/>
      <c r="M323" s="206"/>
      <c r="N323" s="239">
        <f>BK323</f>
        <v>0</v>
      </c>
      <c r="O323" s="240"/>
      <c r="P323" s="240"/>
      <c r="Q323" s="240"/>
      <c r="R323" s="199"/>
      <c r="T323" s="200"/>
      <c r="U323" s="197"/>
      <c r="V323" s="197"/>
      <c r="W323" s="201">
        <f>SUM(W324:W326)</f>
        <v>0</v>
      </c>
      <c r="X323" s="197"/>
      <c r="Y323" s="201">
        <f>SUM(Y324:Y326)</f>
        <v>0.178259744</v>
      </c>
      <c r="Z323" s="197"/>
      <c r="AA323" s="202">
        <f>SUM(AA324:AA326)</f>
        <v>0</v>
      </c>
      <c r="AR323" s="203" t="s">
        <v>101</v>
      </c>
      <c r="AT323" s="204" t="s">
        <v>78</v>
      </c>
      <c r="AU323" s="204" t="s">
        <v>36</v>
      </c>
      <c r="AY323" s="203" t="s">
        <v>183</v>
      </c>
      <c r="BK323" s="205">
        <f>SUM(BK324:BK326)</f>
        <v>0</v>
      </c>
    </row>
    <row r="324" s="1" customFormat="1" ht="25.5" customHeight="1">
      <c r="B324" s="174"/>
      <c r="C324" s="209" t="s">
        <v>602</v>
      </c>
      <c r="D324" s="209" t="s">
        <v>184</v>
      </c>
      <c r="E324" s="210" t="s">
        <v>603</v>
      </c>
      <c r="F324" s="211" t="s">
        <v>604</v>
      </c>
      <c r="G324" s="211"/>
      <c r="H324" s="211"/>
      <c r="I324" s="211"/>
      <c r="J324" s="212" t="s">
        <v>453</v>
      </c>
      <c r="K324" s="213">
        <v>3</v>
      </c>
      <c r="L324" s="214">
        <v>0</v>
      </c>
      <c r="M324" s="214"/>
      <c r="N324" s="215">
        <f>ROUND(L324*K324,2)</f>
        <v>0</v>
      </c>
      <c r="O324" s="215"/>
      <c r="P324" s="215"/>
      <c r="Q324" s="215"/>
      <c r="R324" s="178"/>
      <c r="T324" s="216" t="s">
        <v>5</v>
      </c>
      <c r="U324" s="57" t="s">
        <v>44</v>
      </c>
      <c r="V324" s="48"/>
      <c r="W324" s="217">
        <f>V324*K324</f>
        <v>0</v>
      </c>
      <c r="X324" s="217">
        <v>0</v>
      </c>
      <c r="Y324" s="217">
        <f>X324*K324</f>
        <v>0</v>
      </c>
      <c r="Z324" s="217">
        <v>0</v>
      </c>
      <c r="AA324" s="218">
        <f>Z324*K324</f>
        <v>0</v>
      </c>
      <c r="AR324" s="23" t="s">
        <v>259</v>
      </c>
      <c r="AT324" s="23" t="s">
        <v>184</v>
      </c>
      <c r="AU324" s="23" t="s">
        <v>101</v>
      </c>
      <c r="AY324" s="23" t="s">
        <v>183</v>
      </c>
      <c r="BE324" s="132">
        <f>IF(U324="základní",N324,0)</f>
        <v>0</v>
      </c>
      <c r="BF324" s="132">
        <f>IF(U324="snížená",N324,0)</f>
        <v>0</v>
      </c>
      <c r="BG324" s="132">
        <f>IF(U324="zákl. přenesená",N324,0)</f>
        <v>0</v>
      </c>
      <c r="BH324" s="132">
        <f>IF(U324="sníž. přenesená",N324,0)</f>
        <v>0</v>
      </c>
      <c r="BI324" s="132">
        <f>IF(U324="nulová",N324,0)</f>
        <v>0</v>
      </c>
      <c r="BJ324" s="23" t="s">
        <v>36</v>
      </c>
      <c r="BK324" s="132">
        <f>ROUND(L324*K324,2)</f>
        <v>0</v>
      </c>
      <c r="BL324" s="23" t="s">
        <v>259</v>
      </c>
      <c r="BM324" s="23" t="s">
        <v>605</v>
      </c>
    </row>
    <row r="325" s="1" customFormat="1" ht="38.25" customHeight="1">
      <c r="B325" s="174"/>
      <c r="C325" s="209" t="s">
        <v>606</v>
      </c>
      <c r="D325" s="209" t="s">
        <v>184</v>
      </c>
      <c r="E325" s="210" t="s">
        <v>607</v>
      </c>
      <c r="F325" s="211" t="s">
        <v>608</v>
      </c>
      <c r="G325" s="211"/>
      <c r="H325" s="211"/>
      <c r="I325" s="211"/>
      <c r="J325" s="212" t="s">
        <v>453</v>
      </c>
      <c r="K325" s="213">
        <v>1</v>
      </c>
      <c r="L325" s="214">
        <v>0</v>
      </c>
      <c r="M325" s="214"/>
      <c r="N325" s="215">
        <f>ROUND(L325*K325,2)</f>
        <v>0</v>
      </c>
      <c r="O325" s="215"/>
      <c r="P325" s="215"/>
      <c r="Q325" s="215"/>
      <c r="R325" s="178"/>
      <c r="T325" s="216" t="s">
        <v>5</v>
      </c>
      <c r="U325" s="57" t="s">
        <v>44</v>
      </c>
      <c r="V325" s="48"/>
      <c r="W325" s="217">
        <f>V325*K325</f>
        <v>0</v>
      </c>
      <c r="X325" s="217">
        <v>0.178259744</v>
      </c>
      <c r="Y325" s="217">
        <f>X325*K325</f>
        <v>0.178259744</v>
      </c>
      <c r="Z325" s="217">
        <v>0</v>
      </c>
      <c r="AA325" s="218">
        <f>Z325*K325</f>
        <v>0</v>
      </c>
      <c r="AR325" s="23" t="s">
        <v>259</v>
      </c>
      <c r="AT325" s="23" t="s">
        <v>184</v>
      </c>
      <c r="AU325" s="23" t="s">
        <v>101</v>
      </c>
      <c r="AY325" s="23" t="s">
        <v>183</v>
      </c>
      <c r="BE325" s="132">
        <f>IF(U325="základní",N325,0)</f>
        <v>0</v>
      </c>
      <c r="BF325" s="132">
        <f>IF(U325="snížená",N325,0)</f>
        <v>0</v>
      </c>
      <c r="BG325" s="132">
        <f>IF(U325="zákl. přenesená",N325,0)</f>
        <v>0</v>
      </c>
      <c r="BH325" s="132">
        <f>IF(U325="sníž. přenesená",N325,0)</f>
        <v>0</v>
      </c>
      <c r="BI325" s="132">
        <f>IF(U325="nulová",N325,0)</f>
        <v>0</v>
      </c>
      <c r="BJ325" s="23" t="s">
        <v>36</v>
      </c>
      <c r="BK325" s="132">
        <f>ROUND(L325*K325,2)</f>
        <v>0</v>
      </c>
      <c r="BL325" s="23" t="s">
        <v>259</v>
      </c>
      <c r="BM325" s="23" t="s">
        <v>609</v>
      </c>
    </row>
    <row r="326" s="1" customFormat="1" ht="25.5" customHeight="1">
      <c r="B326" s="174"/>
      <c r="C326" s="209" t="s">
        <v>610</v>
      </c>
      <c r="D326" s="209" t="s">
        <v>184</v>
      </c>
      <c r="E326" s="210" t="s">
        <v>611</v>
      </c>
      <c r="F326" s="211" t="s">
        <v>612</v>
      </c>
      <c r="G326" s="211"/>
      <c r="H326" s="211"/>
      <c r="I326" s="211"/>
      <c r="J326" s="212" t="s">
        <v>262</v>
      </c>
      <c r="K326" s="213">
        <v>0.17799999999999999</v>
      </c>
      <c r="L326" s="214">
        <v>0</v>
      </c>
      <c r="M326" s="214"/>
      <c r="N326" s="215">
        <f>ROUND(L326*K326,2)</f>
        <v>0</v>
      </c>
      <c r="O326" s="215"/>
      <c r="P326" s="215"/>
      <c r="Q326" s="215"/>
      <c r="R326" s="178"/>
      <c r="T326" s="216" t="s">
        <v>5</v>
      </c>
      <c r="U326" s="57" t="s">
        <v>44</v>
      </c>
      <c r="V326" s="48"/>
      <c r="W326" s="217">
        <f>V326*K326</f>
        <v>0</v>
      </c>
      <c r="X326" s="217">
        <v>0</v>
      </c>
      <c r="Y326" s="217">
        <f>X326*K326</f>
        <v>0</v>
      </c>
      <c r="Z326" s="217">
        <v>0</v>
      </c>
      <c r="AA326" s="218">
        <f>Z326*K326</f>
        <v>0</v>
      </c>
      <c r="AR326" s="23" t="s">
        <v>259</v>
      </c>
      <c r="AT326" s="23" t="s">
        <v>184</v>
      </c>
      <c r="AU326" s="23" t="s">
        <v>101</v>
      </c>
      <c r="AY326" s="23" t="s">
        <v>183</v>
      </c>
      <c r="BE326" s="132">
        <f>IF(U326="základní",N326,0)</f>
        <v>0</v>
      </c>
      <c r="BF326" s="132">
        <f>IF(U326="snížená",N326,0)</f>
        <v>0</v>
      </c>
      <c r="BG326" s="132">
        <f>IF(U326="zákl. přenesená",N326,0)</f>
        <v>0</v>
      </c>
      <c r="BH326" s="132">
        <f>IF(U326="sníž. přenesená",N326,0)</f>
        <v>0</v>
      </c>
      <c r="BI326" s="132">
        <f>IF(U326="nulová",N326,0)</f>
        <v>0</v>
      </c>
      <c r="BJ326" s="23" t="s">
        <v>36</v>
      </c>
      <c r="BK326" s="132">
        <f>ROUND(L326*K326,2)</f>
        <v>0</v>
      </c>
      <c r="BL326" s="23" t="s">
        <v>259</v>
      </c>
      <c r="BM326" s="23" t="s">
        <v>613</v>
      </c>
    </row>
    <row r="327" s="9" customFormat="1" ht="29.88" customHeight="1">
      <c r="B327" s="196"/>
      <c r="C327" s="197"/>
      <c r="D327" s="206" t="s">
        <v>144</v>
      </c>
      <c r="E327" s="206"/>
      <c r="F327" s="206"/>
      <c r="G327" s="206"/>
      <c r="H327" s="206"/>
      <c r="I327" s="206"/>
      <c r="J327" s="206"/>
      <c r="K327" s="206"/>
      <c r="L327" s="206"/>
      <c r="M327" s="206"/>
      <c r="N327" s="239">
        <f>BK327</f>
        <v>0</v>
      </c>
      <c r="O327" s="240"/>
      <c r="P327" s="240"/>
      <c r="Q327" s="240"/>
      <c r="R327" s="199"/>
      <c r="T327" s="200"/>
      <c r="U327" s="197"/>
      <c r="V327" s="197"/>
      <c r="W327" s="201">
        <f>SUM(W328:W353)</f>
        <v>0</v>
      </c>
      <c r="X327" s="197"/>
      <c r="Y327" s="201">
        <f>SUM(Y328:Y353)</f>
        <v>0.2891588363</v>
      </c>
      <c r="Z327" s="197"/>
      <c r="AA327" s="202">
        <f>SUM(AA328:AA353)</f>
        <v>0</v>
      </c>
      <c r="AR327" s="203" t="s">
        <v>101</v>
      </c>
      <c r="AT327" s="204" t="s">
        <v>78</v>
      </c>
      <c r="AU327" s="204" t="s">
        <v>36</v>
      </c>
      <c r="AY327" s="203" t="s">
        <v>183</v>
      </c>
      <c r="BK327" s="205">
        <f>SUM(BK328:BK353)</f>
        <v>0</v>
      </c>
    </row>
    <row r="328" s="1" customFormat="1" ht="25.5" customHeight="1">
      <c r="B328" s="174"/>
      <c r="C328" s="209" t="s">
        <v>614</v>
      </c>
      <c r="D328" s="209" t="s">
        <v>184</v>
      </c>
      <c r="E328" s="210" t="s">
        <v>615</v>
      </c>
      <c r="F328" s="211" t="s">
        <v>616</v>
      </c>
      <c r="G328" s="211"/>
      <c r="H328" s="211"/>
      <c r="I328" s="211"/>
      <c r="J328" s="212" t="s">
        <v>617</v>
      </c>
      <c r="K328" s="213">
        <v>1</v>
      </c>
      <c r="L328" s="214">
        <v>0</v>
      </c>
      <c r="M328" s="214"/>
      <c r="N328" s="215">
        <f>ROUND(L328*K328,2)</f>
        <v>0</v>
      </c>
      <c r="O328" s="215"/>
      <c r="P328" s="215"/>
      <c r="Q328" s="215"/>
      <c r="R328" s="178"/>
      <c r="T328" s="216" t="s">
        <v>5</v>
      </c>
      <c r="U328" s="57" t="s">
        <v>44</v>
      </c>
      <c r="V328" s="48"/>
      <c r="W328" s="217">
        <f>V328*K328</f>
        <v>0</v>
      </c>
      <c r="X328" s="217">
        <v>0.00382</v>
      </c>
      <c r="Y328" s="217">
        <f>X328*K328</f>
        <v>0.00382</v>
      </c>
      <c r="Z328" s="217">
        <v>0</v>
      </c>
      <c r="AA328" s="218">
        <f>Z328*K328</f>
        <v>0</v>
      </c>
      <c r="AR328" s="23" t="s">
        <v>259</v>
      </c>
      <c r="AT328" s="23" t="s">
        <v>184</v>
      </c>
      <c r="AU328" s="23" t="s">
        <v>101</v>
      </c>
      <c r="AY328" s="23" t="s">
        <v>183</v>
      </c>
      <c r="BE328" s="132">
        <f>IF(U328="základní",N328,0)</f>
        <v>0</v>
      </c>
      <c r="BF328" s="132">
        <f>IF(U328="snížená",N328,0)</f>
        <v>0</v>
      </c>
      <c r="BG328" s="132">
        <f>IF(U328="zákl. přenesená",N328,0)</f>
        <v>0</v>
      </c>
      <c r="BH328" s="132">
        <f>IF(U328="sníž. přenesená",N328,0)</f>
        <v>0</v>
      </c>
      <c r="BI328" s="132">
        <f>IF(U328="nulová",N328,0)</f>
        <v>0</v>
      </c>
      <c r="BJ328" s="23" t="s">
        <v>36</v>
      </c>
      <c r="BK328" s="132">
        <f>ROUND(L328*K328,2)</f>
        <v>0</v>
      </c>
      <c r="BL328" s="23" t="s">
        <v>259</v>
      </c>
      <c r="BM328" s="23" t="s">
        <v>618</v>
      </c>
    </row>
    <row r="329" s="1" customFormat="1" ht="25.5" customHeight="1">
      <c r="B329" s="174"/>
      <c r="C329" s="209" t="s">
        <v>619</v>
      </c>
      <c r="D329" s="209" t="s">
        <v>184</v>
      </c>
      <c r="E329" s="210" t="s">
        <v>620</v>
      </c>
      <c r="F329" s="211" t="s">
        <v>621</v>
      </c>
      <c r="G329" s="211"/>
      <c r="H329" s="211"/>
      <c r="I329" s="211"/>
      <c r="J329" s="212" t="s">
        <v>617</v>
      </c>
      <c r="K329" s="213">
        <v>3</v>
      </c>
      <c r="L329" s="214">
        <v>0</v>
      </c>
      <c r="M329" s="214"/>
      <c r="N329" s="215">
        <f>ROUND(L329*K329,2)</f>
        <v>0</v>
      </c>
      <c r="O329" s="215"/>
      <c r="P329" s="215"/>
      <c r="Q329" s="215"/>
      <c r="R329" s="178"/>
      <c r="T329" s="216" t="s">
        <v>5</v>
      </c>
      <c r="U329" s="57" t="s">
        <v>44</v>
      </c>
      <c r="V329" s="48"/>
      <c r="W329" s="217">
        <f>V329*K329</f>
        <v>0</v>
      </c>
      <c r="X329" s="217">
        <v>0.016920000000000001</v>
      </c>
      <c r="Y329" s="217">
        <f>X329*K329</f>
        <v>0.05076</v>
      </c>
      <c r="Z329" s="217">
        <v>0</v>
      </c>
      <c r="AA329" s="218">
        <f>Z329*K329</f>
        <v>0</v>
      </c>
      <c r="AR329" s="23" t="s">
        <v>259</v>
      </c>
      <c r="AT329" s="23" t="s">
        <v>184</v>
      </c>
      <c r="AU329" s="23" t="s">
        <v>101</v>
      </c>
      <c r="AY329" s="23" t="s">
        <v>183</v>
      </c>
      <c r="BE329" s="132">
        <f>IF(U329="základní",N329,0)</f>
        <v>0</v>
      </c>
      <c r="BF329" s="132">
        <f>IF(U329="snížená",N329,0)</f>
        <v>0</v>
      </c>
      <c r="BG329" s="132">
        <f>IF(U329="zákl. přenesená",N329,0)</f>
        <v>0</v>
      </c>
      <c r="BH329" s="132">
        <f>IF(U329="sníž. přenesená",N329,0)</f>
        <v>0</v>
      </c>
      <c r="BI329" s="132">
        <f>IF(U329="nulová",N329,0)</f>
        <v>0</v>
      </c>
      <c r="BJ329" s="23" t="s">
        <v>36</v>
      </c>
      <c r="BK329" s="132">
        <f>ROUND(L329*K329,2)</f>
        <v>0</v>
      </c>
      <c r="BL329" s="23" t="s">
        <v>259</v>
      </c>
      <c r="BM329" s="23" t="s">
        <v>622</v>
      </c>
    </row>
    <row r="330" s="1" customFormat="1" ht="25.5" customHeight="1">
      <c r="B330" s="174"/>
      <c r="C330" s="209" t="s">
        <v>623</v>
      </c>
      <c r="D330" s="209" t="s">
        <v>184</v>
      </c>
      <c r="E330" s="210" t="s">
        <v>624</v>
      </c>
      <c r="F330" s="211" t="s">
        <v>625</v>
      </c>
      <c r="G330" s="211"/>
      <c r="H330" s="211"/>
      <c r="I330" s="211"/>
      <c r="J330" s="212" t="s">
        <v>313</v>
      </c>
      <c r="K330" s="213">
        <v>1</v>
      </c>
      <c r="L330" s="214">
        <v>0</v>
      </c>
      <c r="M330" s="214"/>
      <c r="N330" s="215">
        <f>ROUND(L330*K330,2)</f>
        <v>0</v>
      </c>
      <c r="O330" s="215"/>
      <c r="P330" s="215"/>
      <c r="Q330" s="215"/>
      <c r="R330" s="178"/>
      <c r="T330" s="216" t="s">
        <v>5</v>
      </c>
      <c r="U330" s="57" t="s">
        <v>44</v>
      </c>
      <c r="V330" s="48"/>
      <c r="W330" s="217">
        <f>V330*K330</f>
        <v>0</v>
      </c>
      <c r="X330" s="217">
        <v>0.018418836300000001</v>
      </c>
      <c r="Y330" s="217">
        <f>X330*K330</f>
        <v>0.018418836300000001</v>
      </c>
      <c r="Z330" s="217">
        <v>0</v>
      </c>
      <c r="AA330" s="218">
        <f>Z330*K330</f>
        <v>0</v>
      </c>
      <c r="AR330" s="23" t="s">
        <v>259</v>
      </c>
      <c r="AT330" s="23" t="s">
        <v>184</v>
      </c>
      <c r="AU330" s="23" t="s">
        <v>101</v>
      </c>
      <c r="AY330" s="23" t="s">
        <v>183</v>
      </c>
      <c r="BE330" s="132">
        <f>IF(U330="základní",N330,0)</f>
        <v>0</v>
      </c>
      <c r="BF330" s="132">
        <f>IF(U330="snížená",N330,0)</f>
        <v>0</v>
      </c>
      <c r="BG330" s="132">
        <f>IF(U330="zákl. přenesená",N330,0)</f>
        <v>0</v>
      </c>
      <c r="BH330" s="132">
        <f>IF(U330="sníž. přenesená",N330,0)</f>
        <v>0</v>
      </c>
      <c r="BI330" s="132">
        <f>IF(U330="nulová",N330,0)</f>
        <v>0</v>
      </c>
      <c r="BJ330" s="23" t="s">
        <v>36</v>
      </c>
      <c r="BK330" s="132">
        <f>ROUND(L330*K330,2)</f>
        <v>0</v>
      </c>
      <c r="BL330" s="23" t="s">
        <v>259</v>
      </c>
      <c r="BM330" s="23" t="s">
        <v>626</v>
      </c>
    </row>
    <row r="331" s="1" customFormat="1" ht="25.5" customHeight="1">
      <c r="B331" s="174"/>
      <c r="C331" s="209" t="s">
        <v>627</v>
      </c>
      <c r="D331" s="209" t="s">
        <v>184</v>
      </c>
      <c r="E331" s="210" t="s">
        <v>628</v>
      </c>
      <c r="F331" s="211" t="s">
        <v>629</v>
      </c>
      <c r="G331" s="211"/>
      <c r="H331" s="211"/>
      <c r="I331" s="211"/>
      <c r="J331" s="212" t="s">
        <v>617</v>
      </c>
      <c r="K331" s="213">
        <v>2</v>
      </c>
      <c r="L331" s="214">
        <v>0</v>
      </c>
      <c r="M331" s="214"/>
      <c r="N331" s="215">
        <f>ROUND(L331*K331,2)</f>
        <v>0</v>
      </c>
      <c r="O331" s="215"/>
      <c r="P331" s="215"/>
      <c r="Q331" s="215"/>
      <c r="R331" s="178"/>
      <c r="T331" s="216" t="s">
        <v>5</v>
      </c>
      <c r="U331" s="57" t="s">
        <v>44</v>
      </c>
      <c r="V331" s="48"/>
      <c r="W331" s="217">
        <f>V331*K331</f>
        <v>0</v>
      </c>
      <c r="X331" s="217">
        <v>0.018079999999999999</v>
      </c>
      <c r="Y331" s="217">
        <f>X331*K331</f>
        <v>0.036159999999999998</v>
      </c>
      <c r="Z331" s="217">
        <v>0</v>
      </c>
      <c r="AA331" s="218">
        <f>Z331*K331</f>
        <v>0</v>
      </c>
      <c r="AR331" s="23" t="s">
        <v>259</v>
      </c>
      <c r="AT331" s="23" t="s">
        <v>184</v>
      </c>
      <c r="AU331" s="23" t="s">
        <v>101</v>
      </c>
      <c r="AY331" s="23" t="s">
        <v>183</v>
      </c>
      <c r="BE331" s="132">
        <f>IF(U331="základní",N331,0)</f>
        <v>0</v>
      </c>
      <c r="BF331" s="132">
        <f>IF(U331="snížená",N331,0)</f>
        <v>0</v>
      </c>
      <c r="BG331" s="132">
        <f>IF(U331="zákl. přenesená",N331,0)</f>
        <v>0</v>
      </c>
      <c r="BH331" s="132">
        <f>IF(U331="sníž. přenesená",N331,0)</f>
        <v>0</v>
      </c>
      <c r="BI331" s="132">
        <f>IF(U331="nulová",N331,0)</f>
        <v>0</v>
      </c>
      <c r="BJ331" s="23" t="s">
        <v>36</v>
      </c>
      <c r="BK331" s="132">
        <f>ROUND(L331*K331,2)</f>
        <v>0</v>
      </c>
      <c r="BL331" s="23" t="s">
        <v>259</v>
      </c>
      <c r="BM331" s="23" t="s">
        <v>630</v>
      </c>
    </row>
    <row r="332" s="1" customFormat="1" ht="25.5" customHeight="1">
      <c r="B332" s="174"/>
      <c r="C332" s="241" t="s">
        <v>631</v>
      </c>
      <c r="D332" s="241" t="s">
        <v>438</v>
      </c>
      <c r="E332" s="242" t="s">
        <v>632</v>
      </c>
      <c r="F332" s="243" t="s">
        <v>633</v>
      </c>
      <c r="G332" s="243"/>
      <c r="H332" s="243"/>
      <c r="I332" s="243"/>
      <c r="J332" s="244" t="s">
        <v>313</v>
      </c>
      <c r="K332" s="245">
        <v>1</v>
      </c>
      <c r="L332" s="246">
        <v>0</v>
      </c>
      <c r="M332" s="246"/>
      <c r="N332" s="247">
        <f>ROUND(L332*K332,2)</f>
        <v>0</v>
      </c>
      <c r="O332" s="215"/>
      <c r="P332" s="215"/>
      <c r="Q332" s="215"/>
      <c r="R332" s="178"/>
      <c r="T332" s="216" t="s">
        <v>5</v>
      </c>
      <c r="U332" s="57" t="s">
        <v>44</v>
      </c>
      <c r="V332" s="48"/>
      <c r="W332" s="217">
        <f>V332*K332</f>
        <v>0</v>
      </c>
      <c r="X332" s="217">
        <v>0.0018</v>
      </c>
      <c r="Y332" s="217">
        <f>X332*K332</f>
        <v>0.0018</v>
      </c>
      <c r="Z332" s="217">
        <v>0</v>
      </c>
      <c r="AA332" s="218">
        <f>Z332*K332</f>
        <v>0</v>
      </c>
      <c r="AR332" s="23" t="s">
        <v>339</v>
      </c>
      <c r="AT332" s="23" t="s">
        <v>438</v>
      </c>
      <c r="AU332" s="23" t="s">
        <v>101</v>
      </c>
      <c r="AY332" s="23" t="s">
        <v>183</v>
      </c>
      <c r="BE332" s="132">
        <f>IF(U332="základní",N332,0)</f>
        <v>0</v>
      </c>
      <c r="BF332" s="132">
        <f>IF(U332="snížená",N332,0)</f>
        <v>0</v>
      </c>
      <c r="BG332" s="132">
        <f>IF(U332="zákl. přenesená",N332,0)</f>
        <v>0</v>
      </c>
      <c r="BH332" s="132">
        <f>IF(U332="sníž. přenesená",N332,0)</f>
        <v>0</v>
      </c>
      <c r="BI332" s="132">
        <f>IF(U332="nulová",N332,0)</f>
        <v>0</v>
      </c>
      <c r="BJ332" s="23" t="s">
        <v>36</v>
      </c>
      <c r="BK332" s="132">
        <f>ROUND(L332*K332,2)</f>
        <v>0</v>
      </c>
      <c r="BL332" s="23" t="s">
        <v>259</v>
      </c>
      <c r="BM332" s="23" t="s">
        <v>634</v>
      </c>
    </row>
    <row r="333" s="1" customFormat="1" ht="25.5" customHeight="1">
      <c r="B333" s="174"/>
      <c r="C333" s="209" t="s">
        <v>635</v>
      </c>
      <c r="D333" s="209" t="s">
        <v>184</v>
      </c>
      <c r="E333" s="210" t="s">
        <v>636</v>
      </c>
      <c r="F333" s="211" t="s">
        <v>637</v>
      </c>
      <c r="G333" s="211"/>
      <c r="H333" s="211"/>
      <c r="I333" s="211"/>
      <c r="J333" s="212" t="s">
        <v>617</v>
      </c>
      <c r="K333" s="213">
        <v>4</v>
      </c>
      <c r="L333" s="214">
        <v>0</v>
      </c>
      <c r="M333" s="214"/>
      <c r="N333" s="215">
        <f>ROUND(L333*K333,2)</f>
        <v>0</v>
      </c>
      <c r="O333" s="215"/>
      <c r="P333" s="215"/>
      <c r="Q333" s="215"/>
      <c r="R333" s="178"/>
      <c r="T333" s="216" t="s">
        <v>5</v>
      </c>
      <c r="U333" s="57" t="s">
        <v>44</v>
      </c>
      <c r="V333" s="48"/>
      <c r="W333" s="217">
        <f>V333*K333</f>
        <v>0</v>
      </c>
      <c r="X333" s="217">
        <v>0.01525</v>
      </c>
      <c r="Y333" s="217">
        <f>X333*K333</f>
        <v>0.060999999999999999</v>
      </c>
      <c r="Z333" s="217">
        <v>0</v>
      </c>
      <c r="AA333" s="218">
        <f>Z333*K333</f>
        <v>0</v>
      </c>
      <c r="AR333" s="23" t="s">
        <v>259</v>
      </c>
      <c r="AT333" s="23" t="s">
        <v>184</v>
      </c>
      <c r="AU333" s="23" t="s">
        <v>101</v>
      </c>
      <c r="AY333" s="23" t="s">
        <v>183</v>
      </c>
      <c r="BE333" s="132">
        <f>IF(U333="základní",N333,0)</f>
        <v>0</v>
      </c>
      <c r="BF333" s="132">
        <f>IF(U333="snížená",N333,0)</f>
        <v>0</v>
      </c>
      <c r="BG333" s="132">
        <f>IF(U333="zákl. přenesená",N333,0)</f>
        <v>0</v>
      </c>
      <c r="BH333" s="132">
        <f>IF(U333="sníž. přenesená",N333,0)</f>
        <v>0</v>
      </c>
      <c r="BI333" s="132">
        <f>IF(U333="nulová",N333,0)</f>
        <v>0</v>
      </c>
      <c r="BJ333" s="23" t="s">
        <v>36</v>
      </c>
      <c r="BK333" s="132">
        <f>ROUND(L333*K333,2)</f>
        <v>0</v>
      </c>
      <c r="BL333" s="23" t="s">
        <v>259</v>
      </c>
      <c r="BM333" s="23" t="s">
        <v>638</v>
      </c>
    </row>
    <row r="334" s="1" customFormat="1" ht="25.5" customHeight="1">
      <c r="B334" s="174"/>
      <c r="C334" s="209" t="s">
        <v>639</v>
      </c>
      <c r="D334" s="209" t="s">
        <v>184</v>
      </c>
      <c r="E334" s="210" t="s">
        <v>640</v>
      </c>
      <c r="F334" s="211" t="s">
        <v>641</v>
      </c>
      <c r="G334" s="211"/>
      <c r="H334" s="211"/>
      <c r="I334" s="211"/>
      <c r="J334" s="212" t="s">
        <v>617</v>
      </c>
      <c r="K334" s="213">
        <v>1</v>
      </c>
      <c r="L334" s="214">
        <v>0</v>
      </c>
      <c r="M334" s="214"/>
      <c r="N334" s="215">
        <f>ROUND(L334*K334,2)</f>
        <v>0</v>
      </c>
      <c r="O334" s="215"/>
      <c r="P334" s="215"/>
      <c r="Q334" s="215"/>
      <c r="R334" s="178"/>
      <c r="T334" s="216" t="s">
        <v>5</v>
      </c>
      <c r="U334" s="57" t="s">
        <v>44</v>
      </c>
      <c r="V334" s="48"/>
      <c r="W334" s="217">
        <f>V334*K334</f>
        <v>0</v>
      </c>
      <c r="X334" s="217">
        <v>0.01745</v>
      </c>
      <c r="Y334" s="217">
        <f>X334*K334</f>
        <v>0.01745</v>
      </c>
      <c r="Z334" s="217">
        <v>0</v>
      </c>
      <c r="AA334" s="218">
        <f>Z334*K334</f>
        <v>0</v>
      </c>
      <c r="AR334" s="23" t="s">
        <v>259</v>
      </c>
      <c r="AT334" s="23" t="s">
        <v>184</v>
      </c>
      <c r="AU334" s="23" t="s">
        <v>101</v>
      </c>
      <c r="AY334" s="23" t="s">
        <v>183</v>
      </c>
      <c r="BE334" s="132">
        <f>IF(U334="základní",N334,0)</f>
        <v>0</v>
      </c>
      <c r="BF334" s="132">
        <f>IF(U334="snížená",N334,0)</f>
        <v>0</v>
      </c>
      <c r="BG334" s="132">
        <f>IF(U334="zákl. přenesená",N334,0)</f>
        <v>0</v>
      </c>
      <c r="BH334" s="132">
        <f>IF(U334="sníž. přenesená",N334,0)</f>
        <v>0</v>
      </c>
      <c r="BI334" s="132">
        <f>IF(U334="nulová",N334,0)</f>
        <v>0</v>
      </c>
      <c r="BJ334" s="23" t="s">
        <v>36</v>
      </c>
      <c r="BK334" s="132">
        <f>ROUND(L334*K334,2)</f>
        <v>0</v>
      </c>
      <c r="BL334" s="23" t="s">
        <v>259</v>
      </c>
      <c r="BM334" s="23" t="s">
        <v>642</v>
      </c>
    </row>
    <row r="335" s="1" customFormat="1" ht="25.5" customHeight="1">
      <c r="B335" s="174"/>
      <c r="C335" s="209" t="s">
        <v>643</v>
      </c>
      <c r="D335" s="209" t="s">
        <v>184</v>
      </c>
      <c r="E335" s="210" t="s">
        <v>644</v>
      </c>
      <c r="F335" s="211" t="s">
        <v>645</v>
      </c>
      <c r="G335" s="211"/>
      <c r="H335" s="211"/>
      <c r="I335" s="211"/>
      <c r="J335" s="212" t="s">
        <v>617</v>
      </c>
      <c r="K335" s="213">
        <v>1</v>
      </c>
      <c r="L335" s="214">
        <v>0</v>
      </c>
      <c r="M335" s="214"/>
      <c r="N335" s="215">
        <f>ROUND(L335*K335,2)</f>
        <v>0</v>
      </c>
      <c r="O335" s="215"/>
      <c r="P335" s="215"/>
      <c r="Q335" s="215"/>
      <c r="R335" s="178"/>
      <c r="T335" s="216" t="s">
        <v>5</v>
      </c>
      <c r="U335" s="57" t="s">
        <v>44</v>
      </c>
      <c r="V335" s="48"/>
      <c r="W335" s="217">
        <f>V335*K335</f>
        <v>0</v>
      </c>
      <c r="X335" s="217">
        <v>0.0147</v>
      </c>
      <c r="Y335" s="217">
        <f>X335*K335</f>
        <v>0.0147</v>
      </c>
      <c r="Z335" s="217">
        <v>0</v>
      </c>
      <c r="AA335" s="218">
        <f>Z335*K335</f>
        <v>0</v>
      </c>
      <c r="AR335" s="23" t="s">
        <v>259</v>
      </c>
      <c r="AT335" s="23" t="s">
        <v>184</v>
      </c>
      <c r="AU335" s="23" t="s">
        <v>101</v>
      </c>
      <c r="AY335" s="23" t="s">
        <v>183</v>
      </c>
      <c r="BE335" s="132">
        <f>IF(U335="základní",N335,0)</f>
        <v>0</v>
      </c>
      <c r="BF335" s="132">
        <f>IF(U335="snížená",N335,0)</f>
        <v>0</v>
      </c>
      <c r="BG335" s="132">
        <f>IF(U335="zákl. přenesená",N335,0)</f>
        <v>0</v>
      </c>
      <c r="BH335" s="132">
        <f>IF(U335="sníž. přenesená",N335,0)</f>
        <v>0</v>
      </c>
      <c r="BI335" s="132">
        <f>IF(U335="nulová",N335,0)</f>
        <v>0</v>
      </c>
      <c r="BJ335" s="23" t="s">
        <v>36</v>
      </c>
      <c r="BK335" s="132">
        <f>ROUND(L335*K335,2)</f>
        <v>0</v>
      </c>
      <c r="BL335" s="23" t="s">
        <v>259</v>
      </c>
      <c r="BM335" s="23" t="s">
        <v>646</v>
      </c>
    </row>
    <row r="336" s="1" customFormat="1" ht="38.25" customHeight="1">
      <c r="B336" s="174"/>
      <c r="C336" s="209" t="s">
        <v>647</v>
      </c>
      <c r="D336" s="209" t="s">
        <v>184</v>
      </c>
      <c r="E336" s="210" t="s">
        <v>648</v>
      </c>
      <c r="F336" s="211" t="s">
        <v>649</v>
      </c>
      <c r="G336" s="211"/>
      <c r="H336" s="211"/>
      <c r="I336" s="211"/>
      <c r="J336" s="212" t="s">
        <v>617</v>
      </c>
      <c r="K336" s="213">
        <v>1</v>
      </c>
      <c r="L336" s="214">
        <v>0</v>
      </c>
      <c r="M336" s="214"/>
      <c r="N336" s="215">
        <f>ROUND(L336*K336,2)</f>
        <v>0</v>
      </c>
      <c r="O336" s="215"/>
      <c r="P336" s="215"/>
      <c r="Q336" s="215"/>
      <c r="R336" s="178"/>
      <c r="T336" s="216" t="s">
        <v>5</v>
      </c>
      <c r="U336" s="57" t="s">
        <v>44</v>
      </c>
      <c r="V336" s="48"/>
      <c r="W336" s="217">
        <f>V336*K336</f>
        <v>0</v>
      </c>
      <c r="X336" s="217">
        <v>0.0019599999999999999</v>
      </c>
      <c r="Y336" s="217">
        <f>X336*K336</f>
        <v>0.0019599999999999999</v>
      </c>
      <c r="Z336" s="217">
        <v>0</v>
      </c>
      <c r="AA336" s="218">
        <f>Z336*K336</f>
        <v>0</v>
      </c>
      <c r="AR336" s="23" t="s">
        <v>259</v>
      </c>
      <c r="AT336" s="23" t="s">
        <v>184</v>
      </c>
      <c r="AU336" s="23" t="s">
        <v>101</v>
      </c>
      <c r="AY336" s="23" t="s">
        <v>183</v>
      </c>
      <c r="BE336" s="132">
        <f>IF(U336="základní",N336,0)</f>
        <v>0</v>
      </c>
      <c r="BF336" s="132">
        <f>IF(U336="snížená",N336,0)</f>
        <v>0</v>
      </c>
      <c r="BG336" s="132">
        <f>IF(U336="zákl. přenesená",N336,0)</f>
        <v>0</v>
      </c>
      <c r="BH336" s="132">
        <f>IF(U336="sníž. přenesená",N336,0)</f>
        <v>0</v>
      </c>
      <c r="BI336" s="132">
        <f>IF(U336="nulová",N336,0)</f>
        <v>0</v>
      </c>
      <c r="BJ336" s="23" t="s">
        <v>36</v>
      </c>
      <c r="BK336" s="132">
        <f>ROUND(L336*K336,2)</f>
        <v>0</v>
      </c>
      <c r="BL336" s="23" t="s">
        <v>259</v>
      </c>
      <c r="BM336" s="23" t="s">
        <v>650</v>
      </c>
    </row>
    <row r="337" s="1" customFormat="1" ht="25.5" customHeight="1">
      <c r="B337" s="174"/>
      <c r="C337" s="209" t="s">
        <v>651</v>
      </c>
      <c r="D337" s="209" t="s">
        <v>184</v>
      </c>
      <c r="E337" s="210" t="s">
        <v>652</v>
      </c>
      <c r="F337" s="211" t="s">
        <v>653</v>
      </c>
      <c r="G337" s="211"/>
      <c r="H337" s="211"/>
      <c r="I337" s="211"/>
      <c r="J337" s="212" t="s">
        <v>617</v>
      </c>
      <c r="K337" s="213">
        <v>4</v>
      </c>
      <c r="L337" s="214">
        <v>0</v>
      </c>
      <c r="M337" s="214"/>
      <c r="N337" s="215">
        <f>ROUND(L337*K337,2)</f>
        <v>0</v>
      </c>
      <c r="O337" s="215"/>
      <c r="P337" s="215"/>
      <c r="Q337" s="215"/>
      <c r="R337" s="178"/>
      <c r="T337" s="216" t="s">
        <v>5</v>
      </c>
      <c r="U337" s="57" t="s">
        <v>44</v>
      </c>
      <c r="V337" s="48"/>
      <c r="W337" s="217">
        <f>V337*K337</f>
        <v>0</v>
      </c>
      <c r="X337" s="217">
        <v>0.0018</v>
      </c>
      <c r="Y337" s="217">
        <f>X337*K337</f>
        <v>0.0071999999999999998</v>
      </c>
      <c r="Z337" s="217">
        <v>0</v>
      </c>
      <c r="AA337" s="218">
        <f>Z337*K337</f>
        <v>0</v>
      </c>
      <c r="AR337" s="23" t="s">
        <v>259</v>
      </c>
      <c r="AT337" s="23" t="s">
        <v>184</v>
      </c>
      <c r="AU337" s="23" t="s">
        <v>101</v>
      </c>
      <c r="AY337" s="23" t="s">
        <v>183</v>
      </c>
      <c r="BE337" s="132">
        <f>IF(U337="základní",N337,0)</f>
        <v>0</v>
      </c>
      <c r="BF337" s="132">
        <f>IF(U337="snížená",N337,0)</f>
        <v>0</v>
      </c>
      <c r="BG337" s="132">
        <f>IF(U337="zákl. přenesená",N337,0)</f>
        <v>0</v>
      </c>
      <c r="BH337" s="132">
        <f>IF(U337="sníž. přenesená",N337,0)</f>
        <v>0</v>
      </c>
      <c r="BI337" s="132">
        <f>IF(U337="nulová",N337,0)</f>
        <v>0</v>
      </c>
      <c r="BJ337" s="23" t="s">
        <v>36</v>
      </c>
      <c r="BK337" s="132">
        <f>ROUND(L337*K337,2)</f>
        <v>0</v>
      </c>
      <c r="BL337" s="23" t="s">
        <v>259</v>
      </c>
      <c r="BM337" s="23" t="s">
        <v>654</v>
      </c>
    </row>
    <row r="338" s="1" customFormat="1" ht="25.5" customHeight="1">
      <c r="B338" s="174"/>
      <c r="C338" s="209" t="s">
        <v>655</v>
      </c>
      <c r="D338" s="209" t="s">
        <v>184</v>
      </c>
      <c r="E338" s="210" t="s">
        <v>656</v>
      </c>
      <c r="F338" s="211" t="s">
        <v>657</v>
      </c>
      <c r="G338" s="211"/>
      <c r="H338" s="211"/>
      <c r="I338" s="211"/>
      <c r="J338" s="212" t="s">
        <v>617</v>
      </c>
      <c r="K338" s="213">
        <v>1</v>
      </c>
      <c r="L338" s="214">
        <v>0</v>
      </c>
      <c r="M338" s="214"/>
      <c r="N338" s="215">
        <f>ROUND(L338*K338,2)</f>
        <v>0</v>
      </c>
      <c r="O338" s="215"/>
      <c r="P338" s="215"/>
      <c r="Q338" s="215"/>
      <c r="R338" s="178"/>
      <c r="T338" s="216" t="s">
        <v>5</v>
      </c>
      <c r="U338" s="57" t="s">
        <v>44</v>
      </c>
      <c r="V338" s="48"/>
      <c r="W338" s="217">
        <f>V338*K338</f>
        <v>0</v>
      </c>
      <c r="X338" s="217">
        <v>0.0018400000000000001</v>
      </c>
      <c r="Y338" s="217">
        <f>X338*K338</f>
        <v>0.0018400000000000001</v>
      </c>
      <c r="Z338" s="217">
        <v>0</v>
      </c>
      <c r="AA338" s="218">
        <f>Z338*K338</f>
        <v>0</v>
      </c>
      <c r="AR338" s="23" t="s">
        <v>259</v>
      </c>
      <c r="AT338" s="23" t="s">
        <v>184</v>
      </c>
      <c r="AU338" s="23" t="s">
        <v>101</v>
      </c>
      <c r="AY338" s="23" t="s">
        <v>183</v>
      </c>
      <c r="BE338" s="132">
        <f>IF(U338="základní",N338,0)</f>
        <v>0</v>
      </c>
      <c r="BF338" s="132">
        <f>IF(U338="snížená",N338,0)</f>
        <v>0</v>
      </c>
      <c r="BG338" s="132">
        <f>IF(U338="zákl. přenesená",N338,0)</f>
        <v>0</v>
      </c>
      <c r="BH338" s="132">
        <f>IF(U338="sníž. přenesená",N338,0)</f>
        <v>0</v>
      </c>
      <c r="BI338" s="132">
        <f>IF(U338="nulová",N338,0)</f>
        <v>0</v>
      </c>
      <c r="BJ338" s="23" t="s">
        <v>36</v>
      </c>
      <c r="BK338" s="132">
        <f>ROUND(L338*K338,2)</f>
        <v>0</v>
      </c>
      <c r="BL338" s="23" t="s">
        <v>259</v>
      </c>
      <c r="BM338" s="23" t="s">
        <v>658</v>
      </c>
    </row>
    <row r="339" s="1" customFormat="1" ht="16.5" customHeight="1">
      <c r="B339" s="174"/>
      <c r="C339" s="209" t="s">
        <v>659</v>
      </c>
      <c r="D339" s="209" t="s">
        <v>184</v>
      </c>
      <c r="E339" s="210" t="s">
        <v>660</v>
      </c>
      <c r="F339" s="211" t="s">
        <v>661</v>
      </c>
      <c r="G339" s="211"/>
      <c r="H339" s="211"/>
      <c r="I339" s="211"/>
      <c r="J339" s="212" t="s">
        <v>617</v>
      </c>
      <c r="K339" s="213">
        <v>5</v>
      </c>
      <c r="L339" s="214">
        <v>0</v>
      </c>
      <c r="M339" s="214"/>
      <c r="N339" s="215">
        <f>ROUND(L339*K339,2)</f>
        <v>0</v>
      </c>
      <c r="O339" s="215"/>
      <c r="P339" s="215"/>
      <c r="Q339" s="215"/>
      <c r="R339" s="178"/>
      <c r="T339" s="216" t="s">
        <v>5</v>
      </c>
      <c r="U339" s="57" t="s">
        <v>44</v>
      </c>
      <c r="V339" s="48"/>
      <c r="W339" s="217">
        <f>V339*K339</f>
        <v>0</v>
      </c>
      <c r="X339" s="217">
        <v>0.0018400000000000001</v>
      </c>
      <c r="Y339" s="217">
        <f>X339*K339</f>
        <v>0.0091999999999999998</v>
      </c>
      <c r="Z339" s="217">
        <v>0</v>
      </c>
      <c r="AA339" s="218">
        <f>Z339*K339</f>
        <v>0</v>
      </c>
      <c r="AR339" s="23" t="s">
        <v>259</v>
      </c>
      <c r="AT339" s="23" t="s">
        <v>184</v>
      </c>
      <c r="AU339" s="23" t="s">
        <v>101</v>
      </c>
      <c r="AY339" s="23" t="s">
        <v>183</v>
      </c>
      <c r="BE339" s="132">
        <f>IF(U339="základní",N339,0)</f>
        <v>0</v>
      </c>
      <c r="BF339" s="132">
        <f>IF(U339="snížená",N339,0)</f>
        <v>0</v>
      </c>
      <c r="BG339" s="132">
        <f>IF(U339="zákl. přenesená",N339,0)</f>
        <v>0</v>
      </c>
      <c r="BH339" s="132">
        <f>IF(U339="sníž. přenesená",N339,0)</f>
        <v>0</v>
      </c>
      <c r="BI339" s="132">
        <f>IF(U339="nulová",N339,0)</f>
        <v>0</v>
      </c>
      <c r="BJ339" s="23" t="s">
        <v>36</v>
      </c>
      <c r="BK339" s="132">
        <f>ROUND(L339*K339,2)</f>
        <v>0</v>
      </c>
      <c r="BL339" s="23" t="s">
        <v>259</v>
      </c>
      <c r="BM339" s="23" t="s">
        <v>662</v>
      </c>
    </row>
    <row r="340" s="1" customFormat="1" ht="16.5" customHeight="1">
      <c r="B340" s="174"/>
      <c r="C340" s="241" t="s">
        <v>663</v>
      </c>
      <c r="D340" s="241" t="s">
        <v>438</v>
      </c>
      <c r="E340" s="242" t="s">
        <v>664</v>
      </c>
      <c r="F340" s="243" t="s">
        <v>665</v>
      </c>
      <c r="G340" s="243"/>
      <c r="H340" s="243"/>
      <c r="I340" s="243"/>
      <c r="J340" s="244" t="s">
        <v>666</v>
      </c>
      <c r="K340" s="245">
        <v>5</v>
      </c>
      <c r="L340" s="246">
        <v>0</v>
      </c>
      <c r="M340" s="246"/>
      <c r="N340" s="247">
        <f>ROUND(L340*K340,2)</f>
        <v>0</v>
      </c>
      <c r="O340" s="215"/>
      <c r="P340" s="215"/>
      <c r="Q340" s="215"/>
      <c r="R340" s="178"/>
      <c r="T340" s="216" t="s">
        <v>5</v>
      </c>
      <c r="U340" s="57" t="s">
        <v>44</v>
      </c>
      <c r="V340" s="48"/>
      <c r="W340" s="217">
        <f>V340*K340</f>
        <v>0</v>
      </c>
      <c r="X340" s="217">
        <v>0.0020999999999999999</v>
      </c>
      <c r="Y340" s="217">
        <f>X340*K340</f>
        <v>0.010499999999999999</v>
      </c>
      <c r="Z340" s="217">
        <v>0</v>
      </c>
      <c r="AA340" s="218">
        <f>Z340*K340</f>
        <v>0</v>
      </c>
      <c r="AR340" s="23" t="s">
        <v>339</v>
      </c>
      <c r="AT340" s="23" t="s">
        <v>438</v>
      </c>
      <c r="AU340" s="23" t="s">
        <v>101</v>
      </c>
      <c r="AY340" s="23" t="s">
        <v>183</v>
      </c>
      <c r="BE340" s="132">
        <f>IF(U340="základní",N340,0)</f>
        <v>0</v>
      </c>
      <c r="BF340" s="132">
        <f>IF(U340="snížená",N340,0)</f>
        <v>0</v>
      </c>
      <c r="BG340" s="132">
        <f>IF(U340="zákl. přenesená",N340,0)</f>
        <v>0</v>
      </c>
      <c r="BH340" s="132">
        <f>IF(U340="sníž. přenesená",N340,0)</f>
        <v>0</v>
      </c>
      <c r="BI340" s="132">
        <f>IF(U340="nulová",N340,0)</f>
        <v>0</v>
      </c>
      <c r="BJ340" s="23" t="s">
        <v>36</v>
      </c>
      <c r="BK340" s="132">
        <f>ROUND(L340*K340,2)</f>
        <v>0</v>
      </c>
      <c r="BL340" s="23" t="s">
        <v>259</v>
      </c>
      <c r="BM340" s="23" t="s">
        <v>667</v>
      </c>
    </row>
    <row r="341" s="1" customFormat="1" ht="16.5" customHeight="1">
      <c r="B341" s="174"/>
      <c r="C341" s="241" t="s">
        <v>668</v>
      </c>
      <c r="D341" s="241" t="s">
        <v>438</v>
      </c>
      <c r="E341" s="242" t="s">
        <v>669</v>
      </c>
      <c r="F341" s="243" t="s">
        <v>670</v>
      </c>
      <c r="G341" s="243"/>
      <c r="H341" s="243"/>
      <c r="I341" s="243"/>
      <c r="J341" s="244" t="s">
        <v>313</v>
      </c>
      <c r="K341" s="245">
        <v>4</v>
      </c>
      <c r="L341" s="246">
        <v>0</v>
      </c>
      <c r="M341" s="246"/>
      <c r="N341" s="247">
        <f>ROUND(L341*K341,2)</f>
        <v>0</v>
      </c>
      <c r="O341" s="215"/>
      <c r="P341" s="215"/>
      <c r="Q341" s="215"/>
      <c r="R341" s="178"/>
      <c r="T341" s="216" t="s">
        <v>5</v>
      </c>
      <c r="U341" s="57" t="s">
        <v>44</v>
      </c>
      <c r="V341" s="48"/>
      <c r="W341" s="217">
        <f>V341*K341</f>
        <v>0</v>
      </c>
      <c r="X341" s="217">
        <v>0.001</v>
      </c>
      <c r="Y341" s="217">
        <f>X341*K341</f>
        <v>0.0040000000000000001</v>
      </c>
      <c r="Z341" s="217">
        <v>0</v>
      </c>
      <c r="AA341" s="218">
        <f>Z341*K341</f>
        <v>0</v>
      </c>
      <c r="AR341" s="23" t="s">
        <v>339</v>
      </c>
      <c r="AT341" s="23" t="s">
        <v>438</v>
      </c>
      <c r="AU341" s="23" t="s">
        <v>101</v>
      </c>
      <c r="AY341" s="23" t="s">
        <v>183</v>
      </c>
      <c r="BE341" s="132">
        <f>IF(U341="základní",N341,0)</f>
        <v>0</v>
      </c>
      <c r="BF341" s="132">
        <f>IF(U341="snížená",N341,0)</f>
        <v>0</v>
      </c>
      <c r="BG341" s="132">
        <f>IF(U341="zákl. přenesená",N341,0)</f>
        <v>0</v>
      </c>
      <c r="BH341" s="132">
        <f>IF(U341="sníž. přenesená",N341,0)</f>
        <v>0</v>
      </c>
      <c r="BI341" s="132">
        <f>IF(U341="nulová",N341,0)</f>
        <v>0</v>
      </c>
      <c r="BJ341" s="23" t="s">
        <v>36</v>
      </c>
      <c r="BK341" s="132">
        <f>ROUND(L341*K341,2)</f>
        <v>0</v>
      </c>
      <c r="BL341" s="23" t="s">
        <v>259</v>
      </c>
      <c r="BM341" s="23" t="s">
        <v>671</v>
      </c>
    </row>
    <row r="342" s="1" customFormat="1" ht="16.5" customHeight="1">
      <c r="B342" s="174"/>
      <c r="C342" s="241" t="s">
        <v>672</v>
      </c>
      <c r="D342" s="241" t="s">
        <v>438</v>
      </c>
      <c r="E342" s="242" t="s">
        <v>673</v>
      </c>
      <c r="F342" s="243" t="s">
        <v>674</v>
      </c>
      <c r="G342" s="243"/>
      <c r="H342" s="243"/>
      <c r="I342" s="243"/>
      <c r="J342" s="244" t="s">
        <v>313</v>
      </c>
      <c r="K342" s="245">
        <v>2</v>
      </c>
      <c r="L342" s="246">
        <v>0</v>
      </c>
      <c r="M342" s="246"/>
      <c r="N342" s="247">
        <f>ROUND(L342*K342,2)</f>
        <v>0</v>
      </c>
      <c r="O342" s="215"/>
      <c r="P342" s="215"/>
      <c r="Q342" s="215"/>
      <c r="R342" s="178"/>
      <c r="T342" s="216" t="s">
        <v>5</v>
      </c>
      <c r="U342" s="57" t="s">
        <v>44</v>
      </c>
      <c r="V342" s="48"/>
      <c r="W342" s="217">
        <f>V342*K342</f>
        <v>0</v>
      </c>
      <c r="X342" s="217">
        <v>0.00050000000000000001</v>
      </c>
      <c r="Y342" s="217">
        <f>X342*K342</f>
        <v>0.001</v>
      </c>
      <c r="Z342" s="217">
        <v>0</v>
      </c>
      <c r="AA342" s="218">
        <f>Z342*K342</f>
        <v>0</v>
      </c>
      <c r="AR342" s="23" t="s">
        <v>339</v>
      </c>
      <c r="AT342" s="23" t="s">
        <v>438</v>
      </c>
      <c r="AU342" s="23" t="s">
        <v>101</v>
      </c>
      <c r="AY342" s="23" t="s">
        <v>183</v>
      </c>
      <c r="BE342" s="132">
        <f>IF(U342="základní",N342,0)</f>
        <v>0</v>
      </c>
      <c r="BF342" s="132">
        <f>IF(U342="snížená",N342,0)</f>
        <v>0</v>
      </c>
      <c r="BG342" s="132">
        <f>IF(U342="zákl. přenesená",N342,0)</f>
        <v>0</v>
      </c>
      <c r="BH342" s="132">
        <f>IF(U342="sníž. přenesená",N342,0)</f>
        <v>0</v>
      </c>
      <c r="BI342" s="132">
        <f>IF(U342="nulová",N342,0)</f>
        <v>0</v>
      </c>
      <c r="BJ342" s="23" t="s">
        <v>36</v>
      </c>
      <c r="BK342" s="132">
        <f>ROUND(L342*K342,2)</f>
        <v>0</v>
      </c>
      <c r="BL342" s="23" t="s">
        <v>259</v>
      </c>
      <c r="BM342" s="23" t="s">
        <v>675</v>
      </c>
    </row>
    <row r="343" s="1" customFormat="1" ht="25.5" customHeight="1">
      <c r="B343" s="174"/>
      <c r="C343" s="241" t="s">
        <v>676</v>
      </c>
      <c r="D343" s="241" t="s">
        <v>438</v>
      </c>
      <c r="E343" s="242" t="s">
        <v>677</v>
      </c>
      <c r="F343" s="243" t="s">
        <v>678</v>
      </c>
      <c r="G343" s="243"/>
      <c r="H343" s="243"/>
      <c r="I343" s="243"/>
      <c r="J343" s="244" t="s">
        <v>313</v>
      </c>
      <c r="K343" s="245">
        <v>3</v>
      </c>
      <c r="L343" s="246">
        <v>0</v>
      </c>
      <c r="M343" s="246"/>
      <c r="N343" s="247">
        <f>ROUND(L343*K343,2)</f>
        <v>0</v>
      </c>
      <c r="O343" s="215"/>
      <c r="P343" s="215"/>
      <c r="Q343" s="215"/>
      <c r="R343" s="178"/>
      <c r="T343" s="216" t="s">
        <v>5</v>
      </c>
      <c r="U343" s="57" t="s">
        <v>44</v>
      </c>
      <c r="V343" s="48"/>
      <c r="W343" s="217">
        <f>V343*K343</f>
        <v>0</v>
      </c>
      <c r="X343" s="217">
        <v>0.00050000000000000001</v>
      </c>
      <c r="Y343" s="217">
        <f>X343*K343</f>
        <v>0.0015</v>
      </c>
      <c r="Z343" s="217">
        <v>0</v>
      </c>
      <c r="AA343" s="218">
        <f>Z343*K343</f>
        <v>0</v>
      </c>
      <c r="AR343" s="23" t="s">
        <v>339</v>
      </c>
      <c r="AT343" s="23" t="s">
        <v>438</v>
      </c>
      <c r="AU343" s="23" t="s">
        <v>101</v>
      </c>
      <c r="AY343" s="23" t="s">
        <v>183</v>
      </c>
      <c r="BE343" s="132">
        <f>IF(U343="základní",N343,0)</f>
        <v>0</v>
      </c>
      <c r="BF343" s="132">
        <f>IF(U343="snížená",N343,0)</f>
        <v>0</v>
      </c>
      <c r="BG343" s="132">
        <f>IF(U343="zákl. přenesená",N343,0)</f>
        <v>0</v>
      </c>
      <c r="BH343" s="132">
        <f>IF(U343="sníž. přenesená",N343,0)</f>
        <v>0</v>
      </c>
      <c r="BI343" s="132">
        <f>IF(U343="nulová",N343,0)</f>
        <v>0</v>
      </c>
      <c r="BJ343" s="23" t="s">
        <v>36</v>
      </c>
      <c r="BK343" s="132">
        <f>ROUND(L343*K343,2)</f>
        <v>0</v>
      </c>
      <c r="BL343" s="23" t="s">
        <v>259</v>
      </c>
      <c r="BM343" s="23" t="s">
        <v>679</v>
      </c>
    </row>
    <row r="344" s="1" customFormat="1" ht="25.5" customHeight="1">
      <c r="B344" s="174"/>
      <c r="C344" s="241" t="s">
        <v>680</v>
      </c>
      <c r="D344" s="241" t="s">
        <v>438</v>
      </c>
      <c r="E344" s="242" t="s">
        <v>681</v>
      </c>
      <c r="F344" s="243" t="s">
        <v>682</v>
      </c>
      <c r="G344" s="243"/>
      <c r="H344" s="243"/>
      <c r="I344" s="243"/>
      <c r="J344" s="244" t="s">
        <v>313</v>
      </c>
      <c r="K344" s="245">
        <v>4</v>
      </c>
      <c r="L344" s="246">
        <v>0</v>
      </c>
      <c r="M344" s="246"/>
      <c r="N344" s="247">
        <f>ROUND(L344*K344,2)</f>
        <v>0</v>
      </c>
      <c r="O344" s="215"/>
      <c r="P344" s="215"/>
      <c r="Q344" s="215"/>
      <c r="R344" s="178"/>
      <c r="T344" s="216" t="s">
        <v>5</v>
      </c>
      <c r="U344" s="57" t="s">
        <v>44</v>
      </c>
      <c r="V344" s="48"/>
      <c r="W344" s="217">
        <f>V344*K344</f>
        <v>0</v>
      </c>
      <c r="X344" s="217">
        <v>0.00050000000000000001</v>
      </c>
      <c r="Y344" s="217">
        <f>X344*K344</f>
        <v>0.002</v>
      </c>
      <c r="Z344" s="217">
        <v>0</v>
      </c>
      <c r="AA344" s="218">
        <f>Z344*K344</f>
        <v>0</v>
      </c>
      <c r="AR344" s="23" t="s">
        <v>339</v>
      </c>
      <c r="AT344" s="23" t="s">
        <v>438</v>
      </c>
      <c r="AU344" s="23" t="s">
        <v>101</v>
      </c>
      <c r="AY344" s="23" t="s">
        <v>183</v>
      </c>
      <c r="BE344" s="132">
        <f>IF(U344="základní",N344,0)</f>
        <v>0</v>
      </c>
      <c r="BF344" s="132">
        <f>IF(U344="snížená",N344,0)</f>
        <v>0</v>
      </c>
      <c r="BG344" s="132">
        <f>IF(U344="zákl. přenesená",N344,0)</f>
        <v>0</v>
      </c>
      <c r="BH344" s="132">
        <f>IF(U344="sníž. přenesená",N344,0)</f>
        <v>0</v>
      </c>
      <c r="BI344" s="132">
        <f>IF(U344="nulová",N344,0)</f>
        <v>0</v>
      </c>
      <c r="BJ344" s="23" t="s">
        <v>36</v>
      </c>
      <c r="BK344" s="132">
        <f>ROUND(L344*K344,2)</f>
        <v>0</v>
      </c>
      <c r="BL344" s="23" t="s">
        <v>259</v>
      </c>
      <c r="BM344" s="23" t="s">
        <v>683</v>
      </c>
    </row>
    <row r="345" s="1" customFormat="1" ht="16.5" customHeight="1">
      <c r="B345" s="174"/>
      <c r="C345" s="241" t="s">
        <v>684</v>
      </c>
      <c r="D345" s="241" t="s">
        <v>438</v>
      </c>
      <c r="E345" s="242" t="s">
        <v>685</v>
      </c>
      <c r="F345" s="243" t="s">
        <v>686</v>
      </c>
      <c r="G345" s="243"/>
      <c r="H345" s="243"/>
      <c r="I345" s="243"/>
      <c r="J345" s="244" t="s">
        <v>313</v>
      </c>
      <c r="K345" s="245">
        <v>4</v>
      </c>
      <c r="L345" s="246">
        <v>0</v>
      </c>
      <c r="M345" s="246"/>
      <c r="N345" s="247">
        <f>ROUND(L345*K345,2)</f>
        <v>0</v>
      </c>
      <c r="O345" s="215"/>
      <c r="P345" s="215"/>
      <c r="Q345" s="215"/>
      <c r="R345" s="178"/>
      <c r="T345" s="216" t="s">
        <v>5</v>
      </c>
      <c r="U345" s="57" t="s">
        <v>44</v>
      </c>
      <c r="V345" s="48"/>
      <c r="W345" s="217">
        <f>V345*K345</f>
        <v>0</v>
      </c>
      <c r="X345" s="217">
        <v>0.00050000000000000001</v>
      </c>
      <c r="Y345" s="217">
        <f>X345*K345</f>
        <v>0.002</v>
      </c>
      <c r="Z345" s="217">
        <v>0</v>
      </c>
      <c r="AA345" s="218">
        <f>Z345*K345</f>
        <v>0</v>
      </c>
      <c r="AR345" s="23" t="s">
        <v>339</v>
      </c>
      <c r="AT345" s="23" t="s">
        <v>438</v>
      </c>
      <c r="AU345" s="23" t="s">
        <v>101</v>
      </c>
      <c r="AY345" s="23" t="s">
        <v>183</v>
      </c>
      <c r="BE345" s="132">
        <f>IF(U345="základní",N345,0)</f>
        <v>0</v>
      </c>
      <c r="BF345" s="132">
        <f>IF(U345="snížená",N345,0)</f>
        <v>0</v>
      </c>
      <c r="BG345" s="132">
        <f>IF(U345="zákl. přenesená",N345,0)</f>
        <v>0</v>
      </c>
      <c r="BH345" s="132">
        <f>IF(U345="sníž. přenesená",N345,0)</f>
        <v>0</v>
      </c>
      <c r="BI345" s="132">
        <f>IF(U345="nulová",N345,0)</f>
        <v>0</v>
      </c>
      <c r="BJ345" s="23" t="s">
        <v>36</v>
      </c>
      <c r="BK345" s="132">
        <f>ROUND(L345*K345,2)</f>
        <v>0</v>
      </c>
      <c r="BL345" s="23" t="s">
        <v>259</v>
      </c>
      <c r="BM345" s="23" t="s">
        <v>687</v>
      </c>
    </row>
    <row r="346" s="1" customFormat="1" ht="25.5" customHeight="1">
      <c r="B346" s="174"/>
      <c r="C346" s="241" t="s">
        <v>688</v>
      </c>
      <c r="D346" s="241" t="s">
        <v>438</v>
      </c>
      <c r="E346" s="242" t="s">
        <v>689</v>
      </c>
      <c r="F346" s="243" t="s">
        <v>690</v>
      </c>
      <c r="G346" s="243"/>
      <c r="H346" s="243"/>
      <c r="I346" s="243"/>
      <c r="J346" s="244" t="s">
        <v>453</v>
      </c>
      <c r="K346" s="245">
        <v>5</v>
      </c>
      <c r="L346" s="246">
        <v>0</v>
      </c>
      <c r="M346" s="246"/>
      <c r="N346" s="247">
        <f>ROUND(L346*K346,2)</f>
        <v>0</v>
      </c>
      <c r="O346" s="215"/>
      <c r="P346" s="215"/>
      <c r="Q346" s="215"/>
      <c r="R346" s="178"/>
      <c r="T346" s="216" t="s">
        <v>5</v>
      </c>
      <c r="U346" s="57" t="s">
        <v>44</v>
      </c>
      <c r="V346" s="48"/>
      <c r="W346" s="217">
        <f>V346*K346</f>
        <v>0</v>
      </c>
      <c r="X346" s="217">
        <v>0</v>
      </c>
      <c r="Y346" s="217">
        <f>X346*K346</f>
        <v>0</v>
      </c>
      <c r="Z346" s="217">
        <v>0</v>
      </c>
      <c r="AA346" s="218">
        <f>Z346*K346</f>
        <v>0</v>
      </c>
      <c r="AR346" s="23" t="s">
        <v>339</v>
      </c>
      <c r="AT346" s="23" t="s">
        <v>438</v>
      </c>
      <c r="AU346" s="23" t="s">
        <v>101</v>
      </c>
      <c r="AY346" s="23" t="s">
        <v>183</v>
      </c>
      <c r="BE346" s="132">
        <f>IF(U346="základní",N346,0)</f>
        <v>0</v>
      </c>
      <c r="BF346" s="132">
        <f>IF(U346="snížená",N346,0)</f>
        <v>0</v>
      </c>
      <c r="BG346" s="132">
        <f>IF(U346="zákl. přenesená",N346,0)</f>
        <v>0</v>
      </c>
      <c r="BH346" s="132">
        <f>IF(U346="sníž. přenesená",N346,0)</f>
        <v>0</v>
      </c>
      <c r="BI346" s="132">
        <f>IF(U346="nulová",N346,0)</f>
        <v>0</v>
      </c>
      <c r="BJ346" s="23" t="s">
        <v>36</v>
      </c>
      <c r="BK346" s="132">
        <f>ROUND(L346*K346,2)</f>
        <v>0</v>
      </c>
      <c r="BL346" s="23" t="s">
        <v>259</v>
      </c>
      <c r="BM346" s="23" t="s">
        <v>691</v>
      </c>
    </row>
    <row r="347" s="1" customFormat="1" ht="25.5" customHeight="1">
      <c r="B347" s="174"/>
      <c r="C347" s="241" t="s">
        <v>692</v>
      </c>
      <c r="D347" s="241" t="s">
        <v>438</v>
      </c>
      <c r="E347" s="242" t="s">
        <v>693</v>
      </c>
      <c r="F347" s="243" t="s">
        <v>694</v>
      </c>
      <c r="G347" s="243"/>
      <c r="H347" s="243"/>
      <c r="I347" s="243"/>
      <c r="J347" s="244" t="s">
        <v>313</v>
      </c>
      <c r="K347" s="245">
        <v>1</v>
      </c>
      <c r="L347" s="246">
        <v>0</v>
      </c>
      <c r="M347" s="246"/>
      <c r="N347" s="247">
        <f>ROUND(L347*K347,2)</f>
        <v>0</v>
      </c>
      <c r="O347" s="215"/>
      <c r="P347" s="215"/>
      <c r="Q347" s="215"/>
      <c r="R347" s="178"/>
      <c r="T347" s="216" t="s">
        <v>5</v>
      </c>
      <c r="U347" s="57" t="s">
        <v>44</v>
      </c>
      <c r="V347" s="48"/>
      <c r="W347" s="217">
        <f>V347*K347</f>
        <v>0</v>
      </c>
      <c r="X347" s="217">
        <v>0.00084999999999999995</v>
      </c>
      <c r="Y347" s="217">
        <f>X347*K347</f>
        <v>0.00084999999999999995</v>
      </c>
      <c r="Z347" s="217">
        <v>0</v>
      </c>
      <c r="AA347" s="218">
        <f>Z347*K347</f>
        <v>0</v>
      </c>
      <c r="AR347" s="23" t="s">
        <v>339</v>
      </c>
      <c r="AT347" s="23" t="s">
        <v>438</v>
      </c>
      <c r="AU347" s="23" t="s">
        <v>101</v>
      </c>
      <c r="AY347" s="23" t="s">
        <v>183</v>
      </c>
      <c r="BE347" s="132">
        <f>IF(U347="základní",N347,0)</f>
        <v>0</v>
      </c>
      <c r="BF347" s="132">
        <f>IF(U347="snížená",N347,0)</f>
        <v>0</v>
      </c>
      <c r="BG347" s="132">
        <f>IF(U347="zákl. přenesená",N347,0)</f>
        <v>0</v>
      </c>
      <c r="BH347" s="132">
        <f>IF(U347="sníž. přenesená",N347,0)</f>
        <v>0</v>
      </c>
      <c r="BI347" s="132">
        <f>IF(U347="nulová",N347,0)</f>
        <v>0</v>
      </c>
      <c r="BJ347" s="23" t="s">
        <v>36</v>
      </c>
      <c r="BK347" s="132">
        <f>ROUND(L347*K347,2)</f>
        <v>0</v>
      </c>
      <c r="BL347" s="23" t="s">
        <v>259</v>
      </c>
      <c r="BM347" s="23" t="s">
        <v>695</v>
      </c>
    </row>
    <row r="348" s="1" customFormat="1" ht="25.5" customHeight="1">
      <c r="B348" s="174"/>
      <c r="C348" s="241" t="s">
        <v>696</v>
      </c>
      <c r="D348" s="241" t="s">
        <v>438</v>
      </c>
      <c r="E348" s="242" t="s">
        <v>697</v>
      </c>
      <c r="F348" s="243" t="s">
        <v>698</v>
      </c>
      <c r="G348" s="243"/>
      <c r="H348" s="243"/>
      <c r="I348" s="243"/>
      <c r="J348" s="244" t="s">
        <v>313</v>
      </c>
      <c r="K348" s="245">
        <v>2</v>
      </c>
      <c r="L348" s="246">
        <v>0</v>
      </c>
      <c r="M348" s="246"/>
      <c r="N348" s="247">
        <f>ROUND(L348*K348,2)</f>
        <v>0</v>
      </c>
      <c r="O348" s="215"/>
      <c r="P348" s="215"/>
      <c r="Q348" s="215"/>
      <c r="R348" s="178"/>
      <c r="T348" s="216" t="s">
        <v>5</v>
      </c>
      <c r="U348" s="57" t="s">
        <v>44</v>
      </c>
      <c r="V348" s="48"/>
      <c r="W348" s="217">
        <f>V348*K348</f>
        <v>0</v>
      </c>
      <c r="X348" s="217">
        <v>0.0016000000000000001</v>
      </c>
      <c r="Y348" s="217">
        <f>X348*K348</f>
        <v>0.0032000000000000002</v>
      </c>
      <c r="Z348" s="217">
        <v>0</v>
      </c>
      <c r="AA348" s="218">
        <f>Z348*K348</f>
        <v>0</v>
      </c>
      <c r="AR348" s="23" t="s">
        <v>339</v>
      </c>
      <c r="AT348" s="23" t="s">
        <v>438</v>
      </c>
      <c r="AU348" s="23" t="s">
        <v>101</v>
      </c>
      <c r="AY348" s="23" t="s">
        <v>183</v>
      </c>
      <c r="BE348" s="132">
        <f>IF(U348="základní",N348,0)</f>
        <v>0</v>
      </c>
      <c r="BF348" s="132">
        <f>IF(U348="snížená",N348,0)</f>
        <v>0</v>
      </c>
      <c r="BG348" s="132">
        <f>IF(U348="zákl. přenesená",N348,0)</f>
        <v>0</v>
      </c>
      <c r="BH348" s="132">
        <f>IF(U348="sníž. přenesená",N348,0)</f>
        <v>0</v>
      </c>
      <c r="BI348" s="132">
        <f>IF(U348="nulová",N348,0)</f>
        <v>0</v>
      </c>
      <c r="BJ348" s="23" t="s">
        <v>36</v>
      </c>
      <c r="BK348" s="132">
        <f>ROUND(L348*K348,2)</f>
        <v>0</v>
      </c>
      <c r="BL348" s="23" t="s">
        <v>259</v>
      </c>
      <c r="BM348" s="23" t="s">
        <v>699</v>
      </c>
    </row>
    <row r="349" s="1" customFormat="1" ht="25.5" customHeight="1">
      <c r="B349" s="174"/>
      <c r="C349" s="241" t="s">
        <v>700</v>
      </c>
      <c r="D349" s="241" t="s">
        <v>438</v>
      </c>
      <c r="E349" s="242" t="s">
        <v>701</v>
      </c>
      <c r="F349" s="243" t="s">
        <v>702</v>
      </c>
      <c r="G349" s="243"/>
      <c r="H349" s="243"/>
      <c r="I349" s="243"/>
      <c r="J349" s="244" t="s">
        <v>313</v>
      </c>
      <c r="K349" s="245">
        <v>1</v>
      </c>
      <c r="L349" s="246">
        <v>0</v>
      </c>
      <c r="M349" s="246"/>
      <c r="N349" s="247">
        <f>ROUND(L349*K349,2)</f>
        <v>0</v>
      </c>
      <c r="O349" s="215"/>
      <c r="P349" s="215"/>
      <c r="Q349" s="215"/>
      <c r="R349" s="178"/>
      <c r="T349" s="216" t="s">
        <v>5</v>
      </c>
      <c r="U349" s="57" t="s">
        <v>44</v>
      </c>
      <c r="V349" s="48"/>
      <c r="W349" s="217">
        <f>V349*K349</f>
        <v>0</v>
      </c>
      <c r="X349" s="217">
        <v>0.0030000000000000001</v>
      </c>
      <c r="Y349" s="217">
        <f>X349*K349</f>
        <v>0.0030000000000000001</v>
      </c>
      <c r="Z349" s="217">
        <v>0</v>
      </c>
      <c r="AA349" s="218">
        <f>Z349*K349</f>
        <v>0</v>
      </c>
      <c r="AR349" s="23" t="s">
        <v>339</v>
      </c>
      <c r="AT349" s="23" t="s">
        <v>438</v>
      </c>
      <c r="AU349" s="23" t="s">
        <v>101</v>
      </c>
      <c r="AY349" s="23" t="s">
        <v>183</v>
      </c>
      <c r="BE349" s="132">
        <f>IF(U349="základní",N349,0)</f>
        <v>0</v>
      </c>
      <c r="BF349" s="132">
        <f>IF(U349="snížená",N349,0)</f>
        <v>0</v>
      </c>
      <c r="BG349" s="132">
        <f>IF(U349="zákl. přenesená",N349,0)</f>
        <v>0</v>
      </c>
      <c r="BH349" s="132">
        <f>IF(U349="sníž. přenesená",N349,0)</f>
        <v>0</v>
      </c>
      <c r="BI349" s="132">
        <f>IF(U349="nulová",N349,0)</f>
        <v>0</v>
      </c>
      <c r="BJ349" s="23" t="s">
        <v>36</v>
      </c>
      <c r="BK349" s="132">
        <f>ROUND(L349*K349,2)</f>
        <v>0</v>
      </c>
      <c r="BL349" s="23" t="s">
        <v>259</v>
      </c>
      <c r="BM349" s="23" t="s">
        <v>703</v>
      </c>
    </row>
    <row r="350" s="1" customFormat="1" ht="25.5" customHeight="1">
      <c r="B350" s="174"/>
      <c r="C350" s="209" t="s">
        <v>704</v>
      </c>
      <c r="D350" s="209" t="s">
        <v>184</v>
      </c>
      <c r="E350" s="210" t="s">
        <v>705</v>
      </c>
      <c r="F350" s="211" t="s">
        <v>706</v>
      </c>
      <c r="G350" s="211"/>
      <c r="H350" s="211"/>
      <c r="I350" s="211"/>
      <c r="J350" s="212" t="s">
        <v>707</v>
      </c>
      <c r="K350" s="213">
        <v>32</v>
      </c>
      <c r="L350" s="214">
        <v>0</v>
      </c>
      <c r="M350" s="214"/>
      <c r="N350" s="215">
        <f>ROUND(L350*K350,2)</f>
        <v>0</v>
      </c>
      <c r="O350" s="215"/>
      <c r="P350" s="215"/>
      <c r="Q350" s="215"/>
      <c r="R350" s="178"/>
      <c r="T350" s="216" t="s">
        <v>5</v>
      </c>
      <c r="U350" s="57" t="s">
        <v>44</v>
      </c>
      <c r="V350" s="48"/>
      <c r="W350" s="217">
        <f>V350*K350</f>
        <v>0</v>
      </c>
      <c r="X350" s="217">
        <v>0</v>
      </c>
      <c r="Y350" s="217">
        <f>X350*K350</f>
        <v>0</v>
      </c>
      <c r="Z350" s="217">
        <v>0</v>
      </c>
      <c r="AA350" s="218">
        <f>Z350*K350</f>
        <v>0</v>
      </c>
      <c r="AR350" s="23" t="s">
        <v>259</v>
      </c>
      <c r="AT350" s="23" t="s">
        <v>184</v>
      </c>
      <c r="AU350" s="23" t="s">
        <v>101</v>
      </c>
      <c r="AY350" s="23" t="s">
        <v>183</v>
      </c>
      <c r="BE350" s="132">
        <f>IF(U350="základní",N350,0)</f>
        <v>0</v>
      </c>
      <c r="BF350" s="132">
        <f>IF(U350="snížená",N350,0)</f>
        <v>0</v>
      </c>
      <c r="BG350" s="132">
        <f>IF(U350="zákl. přenesená",N350,0)</f>
        <v>0</v>
      </c>
      <c r="BH350" s="132">
        <f>IF(U350="sníž. přenesená",N350,0)</f>
        <v>0</v>
      </c>
      <c r="BI350" s="132">
        <f>IF(U350="nulová",N350,0)</f>
        <v>0</v>
      </c>
      <c r="BJ350" s="23" t="s">
        <v>36</v>
      </c>
      <c r="BK350" s="132">
        <f>ROUND(L350*K350,2)</f>
        <v>0</v>
      </c>
      <c r="BL350" s="23" t="s">
        <v>259</v>
      </c>
      <c r="BM350" s="23" t="s">
        <v>708</v>
      </c>
    </row>
    <row r="351" s="1" customFormat="1" ht="38.25" customHeight="1">
      <c r="B351" s="174"/>
      <c r="C351" s="209" t="s">
        <v>709</v>
      </c>
      <c r="D351" s="209" t="s">
        <v>184</v>
      </c>
      <c r="E351" s="210" t="s">
        <v>710</v>
      </c>
      <c r="F351" s="211" t="s">
        <v>711</v>
      </c>
      <c r="G351" s="211"/>
      <c r="H351" s="211"/>
      <c r="I351" s="211"/>
      <c r="J351" s="212" t="s">
        <v>617</v>
      </c>
      <c r="K351" s="213">
        <v>4</v>
      </c>
      <c r="L351" s="214">
        <v>0</v>
      </c>
      <c r="M351" s="214"/>
      <c r="N351" s="215">
        <f>ROUND(L351*K351,2)</f>
        <v>0</v>
      </c>
      <c r="O351" s="215"/>
      <c r="P351" s="215"/>
      <c r="Q351" s="215"/>
      <c r="R351" s="178"/>
      <c r="T351" s="216" t="s">
        <v>5</v>
      </c>
      <c r="U351" s="57" t="s">
        <v>44</v>
      </c>
      <c r="V351" s="48"/>
      <c r="W351" s="217">
        <f>V351*K351</f>
        <v>0</v>
      </c>
      <c r="X351" s="217">
        <v>0.0091999999999999998</v>
      </c>
      <c r="Y351" s="217">
        <f>X351*K351</f>
        <v>0.036799999999999999</v>
      </c>
      <c r="Z351" s="217">
        <v>0</v>
      </c>
      <c r="AA351" s="218">
        <f>Z351*K351</f>
        <v>0</v>
      </c>
      <c r="AR351" s="23" t="s">
        <v>259</v>
      </c>
      <c r="AT351" s="23" t="s">
        <v>184</v>
      </c>
      <c r="AU351" s="23" t="s">
        <v>101</v>
      </c>
      <c r="AY351" s="23" t="s">
        <v>183</v>
      </c>
      <c r="BE351" s="132">
        <f>IF(U351="základní",N351,0)</f>
        <v>0</v>
      </c>
      <c r="BF351" s="132">
        <f>IF(U351="snížená",N351,0)</f>
        <v>0</v>
      </c>
      <c r="BG351" s="132">
        <f>IF(U351="zákl. přenesená",N351,0)</f>
        <v>0</v>
      </c>
      <c r="BH351" s="132">
        <f>IF(U351="sníž. přenesená",N351,0)</f>
        <v>0</v>
      </c>
      <c r="BI351" s="132">
        <f>IF(U351="nulová",N351,0)</f>
        <v>0</v>
      </c>
      <c r="BJ351" s="23" t="s">
        <v>36</v>
      </c>
      <c r="BK351" s="132">
        <f>ROUND(L351*K351,2)</f>
        <v>0</v>
      </c>
      <c r="BL351" s="23" t="s">
        <v>259</v>
      </c>
      <c r="BM351" s="23" t="s">
        <v>712</v>
      </c>
    </row>
    <row r="352" s="1" customFormat="1" ht="25.5" customHeight="1">
      <c r="B352" s="174"/>
      <c r="C352" s="209" t="s">
        <v>713</v>
      </c>
      <c r="D352" s="209" t="s">
        <v>184</v>
      </c>
      <c r="E352" s="210" t="s">
        <v>714</v>
      </c>
      <c r="F352" s="211" t="s">
        <v>715</v>
      </c>
      <c r="G352" s="211"/>
      <c r="H352" s="211"/>
      <c r="I352" s="211"/>
      <c r="J352" s="212" t="s">
        <v>617</v>
      </c>
      <c r="K352" s="213">
        <v>1</v>
      </c>
      <c r="L352" s="214">
        <v>0</v>
      </c>
      <c r="M352" s="214"/>
      <c r="N352" s="215">
        <f>ROUND(L352*K352,2)</f>
        <v>0</v>
      </c>
      <c r="O352" s="215"/>
      <c r="P352" s="215"/>
      <c r="Q352" s="215"/>
      <c r="R352" s="178"/>
      <c r="T352" s="216" t="s">
        <v>5</v>
      </c>
      <c r="U352" s="57" t="s">
        <v>44</v>
      </c>
      <c r="V352" s="48"/>
      <c r="W352" s="217">
        <f>V352*K352</f>
        <v>0</v>
      </c>
      <c r="X352" s="217">
        <v>0</v>
      </c>
      <c r="Y352" s="217">
        <f>X352*K352</f>
        <v>0</v>
      </c>
      <c r="Z352" s="217">
        <v>0</v>
      </c>
      <c r="AA352" s="218">
        <f>Z352*K352</f>
        <v>0</v>
      </c>
      <c r="AR352" s="23" t="s">
        <v>259</v>
      </c>
      <c r="AT352" s="23" t="s">
        <v>184</v>
      </c>
      <c r="AU352" s="23" t="s">
        <v>101</v>
      </c>
      <c r="AY352" s="23" t="s">
        <v>183</v>
      </c>
      <c r="BE352" s="132">
        <f>IF(U352="základní",N352,0)</f>
        <v>0</v>
      </c>
      <c r="BF352" s="132">
        <f>IF(U352="snížená",N352,0)</f>
        <v>0</v>
      </c>
      <c r="BG352" s="132">
        <f>IF(U352="zákl. přenesená",N352,0)</f>
        <v>0</v>
      </c>
      <c r="BH352" s="132">
        <f>IF(U352="sníž. přenesená",N352,0)</f>
        <v>0</v>
      </c>
      <c r="BI352" s="132">
        <f>IF(U352="nulová",N352,0)</f>
        <v>0</v>
      </c>
      <c r="BJ352" s="23" t="s">
        <v>36</v>
      </c>
      <c r="BK352" s="132">
        <f>ROUND(L352*K352,2)</f>
        <v>0</v>
      </c>
      <c r="BL352" s="23" t="s">
        <v>259</v>
      </c>
      <c r="BM352" s="23" t="s">
        <v>716</v>
      </c>
    </row>
    <row r="353" s="1" customFormat="1" ht="25.5" customHeight="1">
      <c r="B353" s="174"/>
      <c r="C353" s="209" t="s">
        <v>717</v>
      </c>
      <c r="D353" s="209" t="s">
        <v>184</v>
      </c>
      <c r="E353" s="210" t="s">
        <v>718</v>
      </c>
      <c r="F353" s="211" t="s">
        <v>719</v>
      </c>
      <c r="G353" s="211"/>
      <c r="H353" s="211"/>
      <c r="I353" s="211"/>
      <c r="J353" s="212" t="s">
        <v>262</v>
      </c>
      <c r="K353" s="213">
        <v>0.28899999999999998</v>
      </c>
      <c r="L353" s="214">
        <v>0</v>
      </c>
      <c r="M353" s="214"/>
      <c r="N353" s="215">
        <f>ROUND(L353*K353,2)</f>
        <v>0</v>
      </c>
      <c r="O353" s="215"/>
      <c r="P353" s="215"/>
      <c r="Q353" s="215"/>
      <c r="R353" s="178"/>
      <c r="T353" s="216" t="s">
        <v>5</v>
      </c>
      <c r="U353" s="57" t="s">
        <v>44</v>
      </c>
      <c r="V353" s="48"/>
      <c r="W353" s="217">
        <f>V353*K353</f>
        <v>0</v>
      </c>
      <c r="X353" s="217">
        <v>0</v>
      </c>
      <c r="Y353" s="217">
        <f>X353*K353</f>
        <v>0</v>
      </c>
      <c r="Z353" s="217">
        <v>0</v>
      </c>
      <c r="AA353" s="218">
        <f>Z353*K353</f>
        <v>0</v>
      </c>
      <c r="AR353" s="23" t="s">
        <v>259</v>
      </c>
      <c r="AT353" s="23" t="s">
        <v>184</v>
      </c>
      <c r="AU353" s="23" t="s">
        <v>101</v>
      </c>
      <c r="AY353" s="23" t="s">
        <v>183</v>
      </c>
      <c r="BE353" s="132">
        <f>IF(U353="základní",N353,0)</f>
        <v>0</v>
      </c>
      <c r="BF353" s="132">
        <f>IF(U353="snížená",N353,0)</f>
        <v>0</v>
      </c>
      <c r="BG353" s="132">
        <f>IF(U353="zákl. přenesená",N353,0)</f>
        <v>0</v>
      </c>
      <c r="BH353" s="132">
        <f>IF(U353="sníž. přenesená",N353,0)</f>
        <v>0</v>
      </c>
      <c r="BI353" s="132">
        <f>IF(U353="nulová",N353,0)</f>
        <v>0</v>
      </c>
      <c r="BJ353" s="23" t="s">
        <v>36</v>
      </c>
      <c r="BK353" s="132">
        <f>ROUND(L353*K353,2)</f>
        <v>0</v>
      </c>
      <c r="BL353" s="23" t="s">
        <v>259</v>
      </c>
      <c r="BM353" s="23" t="s">
        <v>720</v>
      </c>
    </row>
    <row r="354" s="9" customFormat="1" ht="29.88" customHeight="1">
      <c r="B354" s="196"/>
      <c r="C354" s="197"/>
      <c r="D354" s="206" t="s">
        <v>145</v>
      </c>
      <c r="E354" s="206"/>
      <c r="F354" s="206"/>
      <c r="G354" s="206"/>
      <c r="H354" s="206"/>
      <c r="I354" s="206"/>
      <c r="J354" s="206"/>
      <c r="K354" s="206"/>
      <c r="L354" s="206"/>
      <c r="M354" s="206"/>
      <c r="N354" s="239">
        <f>BK354</f>
        <v>0</v>
      </c>
      <c r="O354" s="240"/>
      <c r="P354" s="240"/>
      <c r="Q354" s="240"/>
      <c r="R354" s="199"/>
      <c r="T354" s="200"/>
      <c r="U354" s="197"/>
      <c r="V354" s="197"/>
      <c r="W354" s="201">
        <f>SUM(W355:W372)</f>
        <v>0</v>
      </c>
      <c r="X354" s="197"/>
      <c r="Y354" s="201">
        <f>SUM(Y355:Y372)</f>
        <v>4.8444358999999997</v>
      </c>
      <c r="Z354" s="197"/>
      <c r="AA354" s="202">
        <f>SUM(AA355:AA372)</f>
        <v>0</v>
      </c>
      <c r="AR354" s="203" t="s">
        <v>101</v>
      </c>
      <c r="AT354" s="204" t="s">
        <v>78</v>
      </c>
      <c r="AU354" s="204" t="s">
        <v>36</v>
      </c>
      <c r="AY354" s="203" t="s">
        <v>183</v>
      </c>
      <c r="BK354" s="205">
        <f>SUM(BK355:BK372)</f>
        <v>0</v>
      </c>
    </row>
    <row r="355" s="1" customFormat="1" ht="38.25" customHeight="1">
      <c r="B355" s="174"/>
      <c r="C355" s="209" t="s">
        <v>721</v>
      </c>
      <c r="D355" s="209" t="s">
        <v>184</v>
      </c>
      <c r="E355" s="210" t="s">
        <v>722</v>
      </c>
      <c r="F355" s="211" t="s">
        <v>723</v>
      </c>
      <c r="G355" s="211"/>
      <c r="H355" s="211"/>
      <c r="I355" s="211"/>
      <c r="J355" s="212" t="s">
        <v>199</v>
      </c>
      <c r="K355" s="213">
        <v>5.2199999999999998</v>
      </c>
      <c r="L355" s="214">
        <v>0</v>
      </c>
      <c r="M355" s="214"/>
      <c r="N355" s="215">
        <f>ROUND(L355*K355,2)</f>
        <v>0</v>
      </c>
      <c r="O355" s="215"/>
      <c r="P355" s="215"/>
      <c r="Q355" s="215"/>
      <c r="R355" s="178"/>
      <c r="T355" s="216" t="s">
        <v>5</v>
      </c>
      <c r="U355" s="57" t="s">
        <v>44</v>
      </c>
      <c r="V355" s="48"/>
      <c r="W355" s="217">
        <f>V355*K355</f>
        <v>0</v>
      </c>
      <c r="X355" s="217">
        <v>0.00189</v>
      </c>
      <c r="Y355" s="217">
        <f>X355*K355</f>
        <v>0.0098657999999999992</v>
      </c>
      <c r="Z355" s="217">
        <v>0</v>
      </c>
      <c r="AA355" s="218">
        <f>Z355*K355</f>
        <v>0</v>
      </c>
      <c r="AR355" s="23" t="s">
        <v>259</v>
      </c>
      <c r="AT355" s="23" t="s">
        <v>184</v>
      </c>
      <c r="AU355" s="23" t="s">
        <v>101</v>
      </c>
      <c r="AY355" s="23" t="s">
        <v>183</v>
      </c>
      <c r="BE355" s="132">
        <f>IF(U355="základní",N355,0)</f>
        <v>0</v>
      </c>
      <c r="BF355" s="132">
        <f>IF(U355="snížená",N355,0)</f>
        <v>0</v>
      </c>
      <c r="BG355" s="132">
        <f>IF(U355="zákl. přenesená",N355,0)</f>
        <v>0</v>
      </c>
      <c r="BH355" s="132">
        <f>IF(U355="sníž. přenesená",N355,0)</f>
        <v>0</v>
      </c>
      <c r="BI355" s="132">
        <f>IF(U355="nulová",N355,0)</f>
        <v>0</v>
      </c>
      <c r="BJ355" s="23" t="s">
        <v>36</v>
      </c>
      <c r="BK355" s="132">
        <f>ROUND(L355*K355,2)</f>
        <v>0</v>
      </c>
      <c r="BL355" s="23" t="s">
        <v>259</v>
      </c>
      <c r="BM355" s="23" t="s">
        <v>724</v>
      </c>
    </row>
    <row r="356" s="1" customFormat="1" ht="16.5" customHeight="1">
      <c r="B356" s="174"/>
      <c r="C356" s="209" t="s">
        <v>725</v>
      </c>
      <c r="D356" s="209" t="s">
        <v>184</v>
      </c>
      <c r="E356" s="210" t="s">
        <v>726</v>
      </c>
      <c r="F356" s="211" t="s">
        <v>727</v>
      </c>
      <c r="G356" s="211"/>
      <c r="H356" s="211"/>
      <c r="I356" s="211"/>
      <c r="J356" s="212" t="s">
        <v>313</v>
      </c>
      <c r="K356" s="213">
        <v>34</v>
      </c>
      <c r="L356" s="214">
        <v>0</v>
      </c>
      <c r="M356" s="214"/>
      <c r="N356" s="215">
        <f>ROUND(L356*K356,2)</f>
        <v>0</v>
      </c>
      <c r="O356" s="215"/>
      <c r="P356" s="215"/>
      <c r="Q356" s="215"/>
      <c r="R356" s="178"/>
      <c r="T356" s="216" t="s">
        <v>5</v>
      </c>
      <c r="U356" s="57" t="s">
        <v>44</v>
      </c>
      <c r="V356" s="48"/>
      <c r="W356" s="217">
        <f>V356*K356</f>
        <v>0</v>
      </c>
      <c r="X356" s="217">
        <v>0.0026700000000000001</v>
      </c>
      <c r="Y356" s="217">
        <f>X356*K356</f>
        <v>0.09078</v>
      </c>
      <c r="Z356" s="217">
        <v>0</v>
      </c>
      <c r="AA356" s="218">
        <f>Z356*K356</f>
        <v>0</v>
      </c>
      <c r="AR356" s="23" t="s">
        <v>259</v>
      </c>
      <c r="AT356" s="23" t="s">
        <v>184</v>
      </c>
      <c r="AU356" s="23" t="s">
        <v>101</v>
      </c>
      <c r="AY356" s="23" t="s">
        <v>183</v>
      </c>
      <c r="BE356" s="132">
        <f>IF(U356="základní",N356,0)</f>
        <v>0</v>
      </c>
      <c r="BF356" s="132">
        <f>IF(U356="snížená",N356,0)</f>
        <v>0</v>
      </c>
      <c r="BG356" s="132">
        <f>IF(U356="zákl. přenesená",N356,0)</f>
        <v>0</v>
      </c>
      <c r="BH356" s="132">
        <f>IF(U356="sníž. přenesená",N356,0)</f>
        <v>0</v>
      </c>
      <c r="BI356" s="132">
        <f>IF(U356="nulová",N356,0)</f>
        <v>0</v>
      </c>
      <c r="BJ356" s="23" t="s">
        <v>36</v>
      </c>
      <c r="BK356" s="132">
        <f>ROUND(L356*K356,2)</f>
        <v>0</v>
      </c>
      <c r="BL356" s="23" t="s">
        <v>259</v>
      </c>
      <c r="BM356" s="23" t="s">
        <v>728</v>
      </c>
    </row>
    <row r="357" s="1" customFormat="1" ht="38.25" customHeight="1">
      <c r="B357" s="174"/>
      <c r="C357" s="209" t="s">
        <v>729</v>
      </c>
      <c r="D357" s="209" t="s">
        <v>184</v>
      </c>
      <c r="E357" s="210" t="s">
        <v>730</v>
      </c>
      <c r="F357" s="211" t="s">
        <v>731</v>
      </c>
      <c r="G357" s="211"/>
      <c r="H357" s="211"/>
      <c r="I357" s="211"/>
      <c r="J357" s="212" t="s">
        <v>308</v>
      </c>
      <c r="K357" s="213">
        <v>46.399999999999999</v>
      </c>
      <c r="L357" s="214">
        <v>0</v>
      </c>
      <c r="M357" s="214"/>
      <c r="N357" s="215">
        <f>ROUND(L357*K357,2)</f>
        <v>0</v>
      </c>
      <c r="O357" s="215"/>
      <c r="P357" s="215"/>
      <c r="Q357" s="215"/>
      <c r="R357" s="178"/>
      <c r="T357" s="216" t="s">
        <v>5</v>
      </c>
      <c r="U357" s="57" t="s">
        <v>44</v>
      </c>
      <c r="V357" s="48"/>
      <c r="W357" s="217">
        <f>V357*K357</f>
        <v>0</v>
      </c>
      <c r="X357" s="217">
        <v>0</v>
      </c>
      <c r="Y357" s="217">
        <f>X357*K357</f>
        <v>0</v>
      </c>
      <c r="Z357" s="217">
        <v>0</v>
      </c>
      <c r="AA357" s="218">
        <f>Z357*K357</f>
        <v>0</v>
      </c>
      <c r="AR357" s="23" t="s">
        <v>259</v>
      </c>
      <c r="AT357" s="23" t="s">
        <v>184</v>
      </c>
      <c r="AU357" s="23" t="s">
        <v>101</v>
      </c>
      <c r="AY357" s="23" t="s">
        <v>183</v>
      </c>
      <c r="BE357" s="132">
        <f>IF(U357="základní",N357,0)</f>
        <v>0</v>
      </c>
      <c r="BF357" s="132">
        <f>IF(U357="snížená",N357,0)</f>
        <v>0</v>
      </c>
      <c r="BG357" s="132">
        <f>IF(U357="zákl. přenesená",N357,0)</f>
        <v>0</v>
      </c>
      <c r="BH357" s="132">
        <f>IF(U357="sníž. přenesená",N357,0)</f>
        <v>0</v>
      </c>
      <c r="BI357" s="132">
        <f>IF(U357="nulová",N357,0)</f>
        <v>0</v>
      </c>
      <c r="BJ357" s="23" t="s">
        <v>36</v>
      </c>
      <c r="BK357" s="132">
        <f>ROUND(L357*K357,2)</f>
        <v>0</v>
      </c>
      <c r="BL357" s="23" t="s">
        <v>259</v>
      </c>
      <c r="BM357" s="23" t="s">
        <v>732</v>
      </c>
    </row>
    <row r="358" s="10" customFormat="1" ht="16.5" customHeight="1">
      <c r="B358" s="219"/>
      <c r="C358" s="220"/>
      <c r="D358" s="220"/>
      <c r="E358" s="221" t="s">
        <v>5</v>
      </c>
      <c r="F358" s="222" t="s">
        <v>733</v>
      </c>
      <c r="G358" s="223"/>
      <c r="H358" s="223"/>
      <c r="I358" s="223"/>
      <c r="J358" s="220"/>
      <c r="K358" s="224">
        <v>46.399999999999999</v>
      </c>
      <c r="L358" s="220"/>
      <c r="M358" s="220"/>
      <c r="N358" s="220"/>
      <c r="O358" s="220"/>
      <c r="P358" s="220"/>
      <c r="Q358" s="220"/>
      <c r="R358" s="225"/>
      <c r="T358" s="226"/>
      <c r="U358" s="220"/>
      <c r="V358" s="220"/>
      <c r="W358" s="220"/>
      <c r="X358" s="220"/>
      <c r="Y358" s="220"/>
      <c r="Z358" s="220"/>
      <c r="AA358" s="227"/>
      <c r="AT358" s="228" t="s">
        <v>191</v>
      </c>
      <c r="AU358" s="228" t="s">
        <v>101</v>
      </c>
      <c r="AV358" s="10" t="s">
        <v>101</v>
      </c>
      <c r="AW358" s="10" t="s">
        <v>35</v>
      </c>
      <c r="AX358" s="10" t="s">
        <v>36</v>
      </c>
      <c r="AY358" s="228" t="s">
        <v>183</v>
      </c>
    </row>
    <row r="359" s="1" customFormat="1" ht="38.25" customHeight="1">
      <c r="B359" s="174"/>
      <c r="C359" s="209" t="s">
        <v>734</v>
      </c>
      <c r="D359" s="209" t="s">
        <v>184</v>
      </c>
      <c r="E359" s="210" t="s">
        <v>735</v>
      </c>
      <c r="F359" s="211" t="s">
        <v>736</v>
      </c>
      <c r="G359" s="211"/>
      <c r="H359" s="211"/>
      <c r="I359" s="211"/>
      <c r="J359" s="212" t="s">
        <v>308</v>
      </c>
      <c r="K359" s="213">
        <v>215.77000000000001</v>
      </c>
      <c r="L359" s="214">
        <v>0</v>
      </c>
      <c r="M359" s="214"/>
      <c r="N359" s="215">
        <f>ROUND(L359*K359,2)</f>
        <v>0</v>
      </c>
      <c r="O359" s="215"/>
      <c r="P359" s="215"/>
      <c r="Q359" s="215"/>
      <c r="R359" s="178"/>
      <c r="T359" s="216" t="s">
        <v>5</v>
      </c>
      <c r="U359" s="57" t="s">
        <v>44</v>
      </c>
      <c r="V359" s="48"/>
      <c r="W359" s="217">
        <f>V359*K359</f>
        <v>0</v>
      </c>
      <c r="X359" s="217">
        <v>0</v>
      </c>
      <c r="Y359" s="217">
        <f>X359*K359</f>
        <v>0</v>
      </c>
      <c r="Z359" s="217">
        <v>0</v>
      </c>
      <c r="AA359" s="218">
        <f>Z359*K359</f>
        <v>0</v>
      </c>
      <c r="AR359" s="23" t="s">
        <v>259</v>
      </c>
      <c r="AT359" s="23" t="s">
        <v>184</v>
      </c>
      <c r="AU359" s="23" t="s">
        <v>101</v>
      </c>
      <c r="AY359" s="23" t="s">
        <v>183</v>
      </c>
      <c r="BE359" s="132">
        <f>IF(U359="základní",N359,0)</f>
        <v>0</v>
      </c>
      <c r="BF359" s="132">
        <f>IF(U359="snížená",N359,0)</f>
        <v>0</v>
      </c>
      <c r="BG359" s="132">
        <f>IF(U359="zákl. přenesená",N359,0)</f>
        <v>0</v>
      </c>
      <c r="BH359" s="132">
        <f>IF(U359="sníž. přenesená",N359,0)</f>
        <v>0</v>
      </c>
      <c r="BI359" s="132">
        <f>IF(U359="nulová",N359,0)</f>
        <v>0</v>
      </c>
      <c r="BJ359" s="23" t="s">
        <v>36</v>
      </c>
      <c r="BK359" s="132">
        <f>ROUND(L359*K359,2)</f>
        <v>0</v>
      </c>
      <c r="BL359" s="23" t="s">
        <v>259</v>
      </c>
      <c r="BM359" s="23" t="s">
        <v>737</v>
      </c>
    </row>
    <row r="360" s="10" customFormat="1" ht="16.5" customHeight="1">
      <c r="B360" s="219"/>
      <c r="C360" s="220"/>
      <c r="D360" s="220"/>
      <c r="E360" s="221" t="s">
        <v>5</v>
      </c>
      <c r="F360" s="222" t="s">
        <v>738</v>
      </c>
      <c r="G360" s="223"/>
      <c r="H360" s="223"/>
      <c r="I360" s="223"/>
      <c r="J360" s="220"/>
      <c r="K360" s="224">
        <v>202.52000000000001</v>
      </c>
      <c r="L360" s="220"/>
      <c r="M360" s="220"/>
      <c r="N360" s="220"/>
      <c r="O360" s="220"/>
      <c r="P360" s="220"/>
      <c r="Q360" s="220"/>
      <c r="R360" s="225"/>
      <c r="T360" s="226"/>
      <c r="U360" s="220"/>
      <c r="V360" s="220"/>
      <c r="W360" s="220"/>
      <c r="X360" s="220"/>
      <c r="Y360" s="220"/>
      <c r="Z360" s="220"/>
      <c r="AA360" s="227"/>
      <c r="AT360" s="228" t="s">
        <v>191</v>
      </c>
      <c r="AU360" s="228" t="s">
        <v>101</v>
      </c>
      <c r="AV360" s="10" t="s">
        <v>101</v>
      </c>
      <c r="AW360" s="10" t="s">
        <v>35</v>
      </c>
      <c r="AX360" s="10" t="s">
        <v>79</v>
      </c>
      <c r="AY360" s="228" t="s">
        <v>183</v>
      </c>
    </row>
    <row r="361" s="10" customFormat="1" ht="16.5" customHeight="1">
      <c r="B361" s="219"/>
      <c r="C361" s="220"/>
      <c r="D361" s="220"/>
      <c r="E361" s="221" t="s">
        <v>5</v>
      </c>
      <c r="F361" s="229" t="s">
        <v>739</v>
      </c>
      <c r="G361" s="220"/>
      <c r="H361" s="220"/>
      <c r="I361" s="220"/>
      <c r="J361" s="220"/>
      <c r="K361" s="224">
        <v>13.25</v>
      </c>
      <c r="L361" s="220"/>
      <c r="M361" s="220"/>
      <c r="N361" s="220"/>
      <c r="O361" s="220"/>
      <c r="P361" s="220"/>
      <c r="Q361" s="220"/>
      <c r="R361" s="225"/>
      <c r="T361" s="226"/>
      <c r="U361" s="220"/>
      <c r="V361" s="220"/>
      <c r="W361" s="220"/>
      <c r="X361" s="220"/>
      <c r="Y361" s="220"/>
      <c r="Z361" s="220"/>
      <c r="AA361" s="227"/>
      <c r="AT361" s="228" t="s">
        <v>191</v>
      </c>
      <c r="AU361" s="228" t="s">
        <v>101</v>
      </c>
      <c r="AV361" s="10" t="s">
        <v>101</v>
      </c>
      <c r="AW361" s="10" t="s">
        <v>35</v>
      </c>
      <c r="AX361" s="10" t="s">
        <v>79</v>
      </c>
      <c r="AY361" s="228" t="s">
        <v>183</v>
      </c>
    </row>
    <row r="362" s="11" customFormat="1" ht="16.5" customHeight="1">
      <c r="B362" s="230"/>
      <c r="C362" s="231"/>
      <c r="D362" s="231"/>
      <c r="E362" s="232" t="s">
        <v>5</v>
      </c>
      <c r="F362" s="233" t="s">
        <v>237</v>
      </c>
      <c r="G362" s="231"/>
      <c r="H362" s="231"/>
      <c r="I362" s="231"/>
      <c r="J362" s="231"/>
      <c r="K362" s="234">
        <v>215.77000000000001</v>
      </c>
      <c r="L362" s="231"/>
      <c r="M362" s="231"/>
      <c r="N362" s="231"/>
      <c r="O362" s="231"/>
      <c r="P362" s="231"/>
      <c r="Q362" s="231"/>
      <c r="R362" s="235"/>
      <c r="T362" s="236"/>
      <c r="U362" s="231"/>
      <c r="V362" s="231"/>
      <c r="W362" s="231"/>
      <c r="X362" s="231"/>
      <c r="Y362" s="231"/>
      <c r="Z362" s="231"/>
      <c r="AA362" s="237"/>
      <c r="AT362" s="238" t="s">
        <v>191</v>
      </c>
      <c r="AU362" s="238" t="s">
        <v>101</v>
      </c>
      <c r="AV362" s="11" t="s">
        <v>188</v>
      </c>
      <c r="AW362" s="11" t="s">
        <v>35</v>
      </c>
      <c r="AX362" s="11" t="s">
        <v>36</v>
      </c>
      <c r="AY362" s="238" t="s">
        <v>183</v>
      </c>
    </row>
    <row r="363" s="1" customFormat="1" ht="25.5" customHeight="1">
      <c r="B363" s="174"/>
      <c r="C363" s="241" t="s">
        <v>740</v>
      </c>
      <c r="D363" s="241" t="s">
        <v>438</v>
      </c>
      <c r="E363" s="242" t="s">
        <v>741</v>
      </c>
      <c r="F363" s="243" t="s">
        <v>742</v>
      </c>
      <c r="G363" s="243"/>
      <c r="H363" s="243"/>
      <c r="I363" s="243"/>
      <c r="J363" s="244" t="s">
        <v>199</v>
      </c>
      <c r="K363" s="245">
        <v>5.2199999999999998</v>
      </c>
      <c r="L363" s="246">
        <v>0</v>
      </c>
      <c r="M363" s="246"/>
      <c r="N363" s="247">
        <f>ROUND(L363*K363,2)</f>
        <v>0</v>
      </c>
      <c r="O363" s="215"/>
      <c r="P363" s="215"/>
      <c r="Q363" s="215"/>
      <c r="R363" s="178"/>
      <c r="T363" s="216" t="s">
        <v>5</v>
      </c>
      <c r="U363" s="57" t="s">
        <v>44</v>
      </c>
      <c r="V363" s="48"/>
      <c r="W363" s="217">
        <f>V363*K363</f>
        <v>0</v>
      </c>
      <c r="X363" s="217">
        <v>0.55000000000000004</v>
      </c>
      <c r="Y363" s="217">
        <f>X363*K363</f>
        <v>2.871</v>
      </c>
      <c r="Z363" s="217">
        <v>0</v>
      </c>
      <c r="AA363" s="218">
        <f>Z363*K363</f>
        <v>0</v>
      </c>
      <c r="AR363" s="23" t="s">
        <v>339</v>
      </c>
      <c r="AT363" s="23" t="s">
        <v>438</v>
      </c>
      <c r="AU363" s="23" t="s">
        <v>101</v>
      </c>
      <c r="AY363" s="23" t="s">
        <v>183</v>
      </c>
      <c r="BE363" s="132">
        <f>IF(U363="základní",N363,0)</f>
        <v>0</v>
      </c>
      <c r="BF363" s="132">
        <f>IF(U363="snížená",N363,0)</f>
        <v>0</v>
      </c>
      <c r="BG363" s="132">
        <f>IF(U363="zákl. přenesená",N363,0)</f>
        <v>0</v>
      </c>
      <c r="BH363" s="132">
        <f>IF(U363="sníž. přenesená",N363,0)</f>
        <v>0</v>
      </c>
      <c r="BI363" s="132">
        <f>IF(U363="nulová",N363,0)</f>
        <v>0</v>
      </c>
      <c r="BJ363" s="23" t="s">
        <v>36</v>
      </c>
      <c r="BK363" s="132">
        <f>ROUND(L363*K363,2)</f>
        <v>0</v>
      </c>
      <c r="BL363" s="23" t="s">
        <v>259</v>
      </c>
      <c r="BM363" s="23" t="s">
        <v>743</v>
      </c>
    </row>
    <row r="364" s="1" customFormat="1" ht="38.25" customHeight="1">
      <c r="B364" s="174"/>
      <c r="C364" s="209" t="s">
        <v>744</v>
      </c>
      <c r="D364" s="209" t="s">
        <v>184</v>
      </c>
      <c r="E364" s="210" t="s">
        <v>745</v>
      </c>
      <c r="F364" s="211" t="s">
        <v>746</v>
      </c>
      <c r="G364" s="211"/>
      <c r="H364" s="211"/>
      <c r="I364" s="211"/>
      <c r="J364" s="212" t="s">
        <v>187</v>
      </c>
      <c r="K364" s="213">
        <v>90.894999999999996</v>
      </c>
      <c r="L364" s="214">
        <v>0</v>
      </c>
      <c r="M364" s="214"/>
      <c r="N364" s="215">
        <f>ROUND(L364*K364,2)</f>
        <v>0</v>
      </c>
      <c r="O364" s="215"/>
      <c r="P364" s="215"/>
      <c r="Q364" s="215"/>
      <c r="R364" s="178"/>
      <c r="T364" s="216" t="s">
        <v>5</v>
      </c>
      <c r="U364" s="57" t="s">
        <v>44</v>
      </c>
      <c r="V364" s="48"/>
      <c r="W364" s="217">
        <f>V364*K364</f>
        <v>0</v>
      </c>
      <c r="X364" s="217">
        <v>0.0161</v>
      </c>
      <c r="Y364" s="217">
        <f>X364*K364</f>
        <v>1.4634094999999998</v>
      </c>
      <c r="Z364" s="217">
        <v>0</v>
      </c>
      <c r="AA364" s="218">
        <f>Z364*K364</f>
        <v>0</v>
      </c>
      <c r="AR364" s="23" t="s">
        <v>259</v>
      </c>
      <c r="AT364" s="23" t="s">
        <v>184</v>
      </c>
      <c r="AU364" s="23" t="s">
        <v>101</v>
      </c>
      <c r="AY364" s="23" t="s">
        <v>183</v>
      </c>
      <c r="BE364" s="132">
        <f>IF(U364="základní",N364,0)</f>
        <v>0</v>
      </c>
      <c r="BF364" s="132">
        <f>IF(U364="snížená",N364,0)</f>
        <v>0</v>
      </c>
      <c r="BG364" s="132">
        <f>IF(U364="zákl. přenesená",N364,0)</f>
        <v>0</v>
      </c>
      <c r="BH364" s="132">
        <f>IF(U364="sníž. přenesená",N364,0)</f>
        <v>0</v>
      </c>
      <c r="BI364" s="132">
        <f>IF(U364="nulová",N364,0)</f>
        <v>0</v>
      </c>
      <c r="BJ364" s="23" t="s">
        <v>36</v>
      </c>
      <c r="BK364" s="132">
        <f>ROUND(L364*K364,2)</f>
        <v>0</v>
      </c>
      <c r="BL364" s="23" t="s">
        <v>259</v>
      </c>
      <c r="BM364" s="23" t="s">
        <v>747</v>
      </c>
    </row>
    <row r="365" s="10" customFormat="1" ht="16.5" customHeight="1">
      <c r="B365" s="219"/>
      <c r="C365" s="220"/>
      <c r="D365" s="220"/>
      <c r="E365" s="221" t="s">
        <v>5</v>
      </c>
      <c r="F365" s="222" t="s">
        <v>748</v>
      </c>
      <c r="G365" s="223"/>
      <c r="H365" s="223"/>
      <c r="I365" s="223"/>
      <c r="J365" s="220"/>
      <c r="K365" s="224">
        <v>90.894999999999996</v>
      </c>
      <c r="L365" s="220"/>
      <c r="M365" s="220"/>
      <c r="N365" s="220"/>
      <c r="O365" s="220"/>
      <c r="P365" s="220"/>
      <c r="Q365" s="220"/>
      <c r="R365" s="225"/>
      <c r="T365" s="226"/>
      <c r="U365" s="220"/>
      <c r="V365" s="220"/>
      <c r="W365" s="220"/>
      <c r="X365" s="220"/>
      <c r="Y365" s="220"/>
      <c r="Z365" s="220"/>
      <c r="AA365" s="227"/>
      <c r="AT365" s="228" t="s">
        <v>191</v>
      </c>
      <c r="AU365" s="228" t="s">
        <v>101</v>
      </c>
      <c r="AV365" s="10" t="s">
        <v>101</v>
      </c>
      <c r="AW365" s="10" t="s">
        <v>35</v>
      </c>
      <c r="AX365" s="10" t="s">
        <v>36</v>
      </c>
      <c r="AY365" s="228" t="s">
        <v>183</v>
      </c>
    </row>
    <row r="366" s="1" customFormat="1" ht="38.25" customHeight="1">
      <c r="B366" s="174"/>
      <c r="C366" s="209" t="s">
        <v>749</v>
      </c>
      <c r="D366" s="209" t="s">
        <v>184</v>
      </c>
      <c r="E366" s="210" t="s">
        <v>750</v>
      </c>
      <c r="F366" s="211" t="s">
        <v>751</v>
      </c>
      <c r="G366" s="211"/>
      <c r="H366" s="211"/>
      <c r="I366" s="211"/>
      <c r="J366" s="212" t="s">
        <v>187</v>
      </c>
      <c r="K366" s="213">
        <v>10</v>
      </c>
      <c r="L366" s="214">
        <v>0</v>
      </c>
      <c r="M366" s="214"/>
      <c r="N366" s="215">
        <f>ROUND(L366*K366,2)</f>
        <v>0</v>
      </c>
      <c r="O366" s="215"/>
      <c r="P366" s="215"/>
      <c r="Q366" s="215"/>
      <c r="R366" s="178"/>
      <c r="T366" s="216" t="s">
        <v>5</v>
      </c>
      <c r="U366" s="57" t="s">
        <v>44</v>
      </c>
      <c r="V366" s="48"/>
      <c r="W366" s="217">
        <f>V366*K366</f>
        <v>0</v>
      </c>
      <c r="X366" s="217">
        <v>0.0132</v>
      </c>
      <c r="Y366" s="217">
        <f>X366*K366</f>
        <v>0.13200000000000001</v>
      </c>
      <c r="Z366" s="217">
        <v>0</v>
      </c>
      <c r="AA366" s="218">
        <f>Z366*K366</f>
        <v>0</v>
      </c>
      <c r="AR366" s="23" t="s">
        <v>259</v>
      </c>
      <c r="AT366" s="23" t="s">
        <v>184</v>
      </c>
      <c r="AU366" s="23" t="s">
        <v>101</v>
      </c>
      <c r="AY366" s="23" t="s">
        <v>183</v>
      </c>
      <c r="BE366" s="132">
        <f>IF(U366="základní",N366,0)</f>
        <v>0</v>
      </c>
      <c r="BF366" s="132">
        <f>IF(U366="snížená",N366,0)</f>
        <v>0</v>
      </c>
      <c r="BG366" s="132">
        <f>IF(U366="zákl. přenesená",N366,0)</f>
        <v>0</v>
      </c>
      <c r="BH366" s="132">
        <f>IF(U366="sníž. přenesená",N366,0)</f>
        <v>0</v>
      </c>
      <c r="BI366" s="132">
        <f>IF(U366="nulová",N366,0)</f>
        <v>0</v>
      </c>
      <c r="BJ366" s="23" t="s">
        <v>36</v>
      </c>
      <c r="BK366" s="132">
        <f>ROUND(L366*K366,2)</f>
        <v>0</v>
      </c>
      <c r="BL366" s="23" t="s">
        <v>259</v>
      </c>
      <c r="BM366" s="23" t="s">
        <v>752</v>
      </c>
    </row>
    <row r="367" s="1" customFormat="1" ht="25.5" customHeight="1">
      <c r="B367" s="174"/>
      <c r="C367" s="209" t="s">
        <v>753</v>
      </c>
      <c r="D367" s="209" t="s">
        <v>184</v>
      </c>
      <c r="E367" s="210" t="s">
        <v>754</v>
      </c>
      <c r="F367" s="211" t="s">
        <v>755</v>
      </c>
      <c r="G367" s="211"/>
      <c r="H367" s="211"/>
      <c r="I367" s="211"/>
      <c r="J367" s="212" t="s">
        <v>199</v>
      </c>
      <c r="K367" s="213">
        <v>7.2000000000000002</v>
      </c>
      <c r="L367" s="214">
        <v>0</v>
      </c>
      <c r="M367" s="214"/>
      <c r="N367" s="215">
        <f>ROUND(L367*K367,2)</f>
        <v>0</v>
      </c>
      <c r="O367" s="215"/>
      <c r="P367" s="215"/>
      <c r="Q367" s="215"/>
      <c r="R367" s="178"/>
      <c r="T367" s="216" t="s">
        <v>5</v>
      </c>
      <c r="U367" s="57" t="s">
        <v>44</v>
      </c>
      <c r="V367" s="48"/>
      <c r="W367" s="217">
        <f>V367*K367</f>
        <v>0</v>
      </c>
      <c r="X367" s="217">
        <v>0.023369999999999998</v>
      </c>
      <c r="Y367" s="217">
        <f>X367*K367</f>
        <v>0.168264</v>
      </c>
      <c r="Z367" s="217">
        <v>0</v>
      </c>
      <c r="AA367" s="218">
        <f>Z367*K367</f>
        <v>0</v>
      </c>
      <c r="AR367" s="23" t="s">
        <v>259</v>
      </c>
      <c r="AT367" s="23" t="s">
        <v>184</v>
      </c>
      <c r="AU367" s="23" t="s">
        <v>101</v>
      </c>
      <c r="AY367" s="23" t="s">
        <v>183</v>
      </c>
      <c r="BE367" s="132">
        <f>IF(U367="základní",N367,0)</f>
        <v>0</v>
      </c>
      <c r="BF367" s="132">
        <f>IF(U367="snížená",N367,0)</f>
        <v>0</v>
      </c>
      <c r="BG367" s="132">
        <f>IF(U367="zákl. přenesená",N367,0)</f>
        <v>0</v>
      </c>
      <c r="BH367" s="132">
        <f>IF(U367="sníž. přenesená",N367,0)</f>
        <v>0</v>
      </c>
      <c r="BI367" s="132">
        <f>IF(U367="nulová",N367,0)</f>
        <v>0</v>
      </c>
      <c r="BJ367" s="23" t="s">
        <v>36</v>
      </c>
      <c r="BK367" s="132">
        <f>ROUND(L367*K367,2)</f>
        <v>0</v>
      </c>
      <c r="BL367" s="23" t="s">
        <v>259</v>
      </c>
      <c r="BM367" s="23" t="s">
        <v>756</v>
      </c>
    </row>
    <row r="368" s="1" customFormat="1" ht="25.5" customHeight="1">
      <c r="B368" s="174"/>
      <c r="C368" s="209" t="s">
        <v>757</v>
      </c>
      <c r="D368" s="209" t="s">
        <v>184</v>
      </c>
      <c r="E368" s="210" t="s">
        <v>758</v>
      </c>
      <c r="F368" s="211" t="s">
        <v>759</v>
      </c>
      <c r="G368" s="211"/>
      <c r="H368" s="211"/>
      <c r="I368" s="211"/>
      <c r="J368" s="212" t="s">
        <v>187</v>
      </c>
      <c r="K368" s="213">
        <v>10.6</v>
      </c>
      <c r="L368" s="214">
        <v>0</v>
      </c>
      <c r="M368" s="214"/>
      <c r="N368" s="215">
        <f>ROUND(L368*K368,2)</f>
        <v>0</v>
      </c>
      <c r="O368" s="215"/>
      <c r="P368" s="215"/>
      <c r="Q368" s="215"/>
      <c r="R368" s="178"/>
      <c r="T368" s="216" t="s">
        <v>5</v>
      </c>
      <c r="U368" s="57" t="s">
        <v>44</v>
      </c>
      <c r="V368" s="48"/>
      <c r="W368" s="217">
        <f>V368*K368</f>
        <v>0</v>
      </c>
      <c r="X368" s="217">
        <v>0</v>
      </c>
      <c r="Y368" s="217">
        <f>X368*K368</f>
        <v>0</v>
      </c>
      <c r="Z368" s="217">
        <v>0</v>
      </c>
      <c r="AA368" s="218">
        <f>Z368*K368</f>
        <v>0</v>
      </c>
      <c r="AR368" s="23" t="s">
        <v>259</v>
      </c>
      <c r="AT368" s="23" t="s">
        <v>184</v>
      </c>
      <c r="AU368" s="23" t="s">
        <v>101</v>
      </c>
      <c r="AY368" s="23" t="s">
        <v>183</v>
      </c>
      <c r="BE368" s="132">
        <f>IF(U368="základní",N368,0)</f>
        <v>0</v>
      </c>
      <c r="BF368" s="132">
        <f>IF(U368="snížená",N368,0)</f>
        <v>0</v>
      </c>
      <c r="BG368" s="132">
        <f>IF(U368="zákl. přenesená",N368,0)</f>
        <v>0</v>
      </c>
      <c r="BH368" s="132">
        <f>IF(U368="sníž. přenesená",N368,0)</f>
        <v>0</v>
      </c>
      <c r="BI368" s="132">
        <f>IF(U368="nulová",N368,0)</f>
        <v>0</v>
      </c>
      <c r="BJ368" s="23" t="s">
        <v>36</v>
      </c>
      <c r="BK368" s="132">
        <f>ROUND(L368*K368,2)</f>
        <v>0</v>
      </c>
      <c r="BL368" s="23" t="s">
        <v>259</v>
      </c>
      <c r="BM368" s="23" t="s">
        <v>760</v>
      </c>
    </row>
    <row r="369" s="10" customFormat="1" ht="16.5" customHeight="1">
      <c r="B369" s="219"/>
      <c r="C369" s="220"/>
      <c r="D369" s="220"/>
      <c r="E369" s="221" t="s">
        <v>5</v>
      </c>
      <c r="F369" s="222" t="s">
        <v>761</v>
      </c>
      <c r="G369" s="223"/>
      <c r="H369" s="223"/>
      <c r="I369" s="223"/>
      <c r="J369" s="220"/>
      <c r="K369" s="224">
        <v>10.6</v>
      </c>
      <c r="L369" s="220"/>
      <c r="M369" s="220"/>
      <c r="N369" s="220"/>
      <c r="O369" s="220"/>
      <c r="P369" s="220"/>
      <c r="Q369" s="220"/>
      <c r="R369" s="225"/>
      <c r="T369" s="226"/>
      <c r="U369" s="220"/>
      <c r="V369" s="220"/>
      <c r="W369" s="220"/>
      <c r="X369" s="220"/>
      <c r="Y369" s="220"/>
      <c r="Z369" s="220"/>
      <c r="AA369" s="227"/>
      <c r="AT369" s="228" t="s">
        <v>191</v>
      </c>
      <c r="AU369" s="228" t="s">
        <v>101</v>
      </c>
      <c r="AV369" s="10" t="s">
        <v>101</v>
      </c>
      <c r="AW369" s="10" t="s">
        <v>35</v>
      </c>
      <c r="AX369" s="10" t="s">
        <v>36</v>
      </c>
      <c r="AY369" s="228" t="s">
        <v>183</v>
      </c>
    </row>
    <row r="370" s="1" customFormat="1" ht="25.5" customHeight="1">
      <c r="B370" s="174"/>
      <c r="C370" s="241" t="s">
        <v>762</v>
      </c>
      <c r="D370" s="241" t="s">
        <v>438</v>
      </c>
      <c r="E370" s="242" t="s">
        <v>763</v>
      </c>
      <c r="F370" s="243" t="s">
        <v>764</v>
      </c>
      <c r="G370" s="243"/>
      <c r="H370" s="243"/>
      <c r="I370" s="243"/>
      <c r="J370" s="244" t="s">
        <v>187</v>
      </c>
      <c r="K370" s="245">
        <v>11.66</v>
      </c>
      <c r="L370" s="246">
        <v>0</v>
      </c>
      <c r="M370" s="246"/>
      <c r="N370" s="247">
        <f>ROUND(L370*K370,2)</f>
        <v>0</v>
      </c>
      <c r="O370" s="215"/>
      <c r="P370" s="215"/>
      <c r="Q370" s="215"/>
      <c r="R370" s="178"/>
      <c r="T370" s="216" t="s">
        <v>5</v>
      </c>
      <c r="U370" s="57" t="s">
        <v>44</v>
      </c>
      <c r="V370" s="48"/>
      <c r="W370" s="217">
        <f>V370*K370</f>
        <v>0</v>
      </c>
      <c r="X370" s="217">
        <v>0.0093100000000000006</v>
      </c>
      <c r="Y370" s="217">
        <f>X370*K370</f>
        <v>0.1085546</v>
      </c>
      <c r="Z370" s="217">
        <v>0</v>
      </c>
      <c r="AA370" s="218">
        <f>Z370*K370</f>
        <v>0</v>
      </c>
      <c r="AR370" s="23" t="s">
        <v>339</v>
      </c>
      <c r="AT370" s="23" t="s">
        <v>438</v>
      </c>
      <c r="AU370" s="23" t="s">
        <v>101</v>
      </c>
      <c r="AY370" s="23" t="s">
        <v>183</v>
      </c>
      <c r="BE370" s="132">
        <f>IF(U370="základní",N370,0)</f>
        <v>0</v>
      </c>
      <c r="BF370" s="132">
        <f>IF(U370="snížená",N370,0)</f>
        <v>0</v>
      </c>
      <c r="BG370" s="132">
        <f>IF(U370="zákl. přenesená",N370,0)</f>
        <v>0</v>
      </c>
      <c r="BH370" s="132">
        <f>IF(U370="sníž. přenesená",N370,0)</f>
        <v>0</v>
      </c>
      <c r="BI370" s="132">
        <f>IF(U370="nulová",N370,0)</f>
        <v>0</v>
      </c>
      <c r="BJ370" s="23" t="s">
        <v>36</v>
      </c>
      <c r="BK370" s="132">
        <f>ROUND(L370*K370,2)</f>
        <v>0</v>
      </c>
      <c r="BL370" s="23" t="s">
        <v>259</v>
      </c>
      <c r="BM370" s="23" t="s">
        <v>765</v>
      </c>
    </row>
    <row r="371" s="1" customFormat="1" ht="25.5" customHeight="1">
      <c r="B371" s="174"/>
      <c r="C371" s="209" t="s">
        <v>766</v>
      </c>
      <c r="D371" s="209" t="s">
        <v>184</v>
      </c>
      <c r="E371" s="210" t="s">
        <v>767</v>
      </c>
      <c r="F371" s="211" t="s">
        <v>768</v>
      </c>
      <c r="G371" s="211"/>
      <c r="H371" s="211"/>
      <c r="I371" s="211"/>
      <c r="J371" s="212" t="s">
        <v>199</v>
      </c>
      <c r="K371" s="213">
        <v>0.20000000000000001</v>
      </c>
      <c r="L371" s="214">
        <v>0</v>
      </c>
      <c r="M371" s="214"/>
      <c r="N371" s="215">
        <f>ROUND(L371*K371,2)</f>
        <v>0</v>
      </c>
      <c r="O371" s="215"/>
      <c r="P371" s="215"/>
      <c r="Q371" s="215"/>
      <c r="R371" s="178"/>
      <c r="T371" s="216" t="s">
        <v>5</v>
      </c>
      <c r="U371" s="57" t="s">
        <v>44</v>
      </c>
      <c r="V371" s="48"/>
      <c r="W371" s="217">
        <f>V371*K371</f>
        <v>0</v>
      </c>
      <c r="X371" s="217">
        <v>0.00281</v>
      </c>
      <c r="Y371" s="217">
        <f>X371*K371</f>
        <v>0.000562</v>
      </c>
      <c r="Z371" s="217">
        <v>0</v>
      </c>
      <c r="AA371" s="218">
        <f>Z371*K371</f>
        <v>0</v>
      </c>
      <c r="AR371" s="23" t="s">
        <v>259</v>
      </c>
      <c r="AT371" s="23" t="s">
        <v>184</v>
      </c>
      <c r="AU371" s="23" t="s">
        <v>101</v>
      </c>
      <c r="AY371" s="23" t="s">
        <v>183</v>
      </c>
      <c r="BE371" s="132">
        <f>IF(U371="základní",N371,0)</f>
        <v>0</v>
      </c>
      <c r="BF371" s="132">
        <f>IF(U371="snížená",N371,0)</f>
        <v>0</v>
      </c>
      <c r="BG371" s="132">
        <f>IF(U371="zákl. přenesená",N371,0)</f>
        <v>0</v>
      </c>
      <c r="BH371" s="132">
        <f>IF(U371="sníž. přenesená",N371,0)</f>
        <v>0</v>
      </c>
      <c r="BI371" s="132">
        <f>IF(U371="nulová",N371,0)</f>
        <v>0</v>
      </c>
      <c r="BJ371" s="23" t="s">
        <v>36</v>
      </c>
      <c r="BK371" s="132">
        <f>ROUND(L371*K371,2)</f>
        <v>0</v>
      </c>
      <c r="BL371" s="23" t="s">
        <v>259</v>
      </c>
      <c r="BM371" s="23" t="s">
        <v>769</v>
      </c>
    </row>
    <row r="372" s="1" customFormat="1" ht="25.5" customHeight="1">
      <c r="B372" s="174"/>
      <c r="C372" s="209" t="s">
        <v>770</v>
      </c>
      <c r="D372" s="209" t="s">
        <v>184</v>
      </c>
      <c r="E372" s="210" t="s">
        <v>771</v>
      </c>
      <c r="F372" s="211" t="s">
        <v>772</v>
      </c>
      <c r="G372" s="211"/>
      <c r="H372" s="211"/>
      <c r="I372" s="211"/>
      <c r="J372" s="212" t="s">
        <v>262</v>
      </c>
      <c r="K372" s="213">
        <v>4.8440000000000003</v>
      </c>
      <c r="L372" s="214">
        <v>0</v>
      </c>
      <c r="M372" s="214"/>
      <c r="N372" s="215">
        <f>ROUND(L372*K372,2)</f>
        <v>0</v>
      </c>
      <c r="O372" s="215"/>
      <c r="P372" s="215"/>
      <c r="Q372" s="215"/>
      <c r="R372" s="178"/>
      <c r="T372" s="216" t="s">
        <v>5</v>
      </c>
      <c r="U372" s="57" t="s">
        <v>44</v>
      </c>
      <c r="V372" s="48"/>
      <c r="W372" s="217">
        <f>V372*K372</f>
        <v>0</v>
      </c>
      <c r="X372" s="217">
        <v>0</v>
      </c>
      <c r="Y372" s="217">
        <f>X372*K372</f>
        <v>0</v>
      </c>
      <c r="Z372" s="217">
        <v>0</v>
      </c>
      <c r="AA372" s="218">
        <f>Z372*K372</f>
        <v>0</v>
      </c>
      <c r="AR372" s="23" t="s">
        <v>259</v>
      </c>
      <c r="AT372" s="23" t="s">
        <v>184</v>
      </c>
      <c r="AU372" s="23" t="s">
        <v>101</v>
      </c>
      <c r="AY372" s="23" t="s">
        <v>183</v>
      </c>
      <c r="BE372" s="132">
        <f>IF(U372="základní",N372,0)</f>
        <v>0</v>
      </c>
      <c r="BF372" s="132">
        <f>IF(U372="snížená",N372,0)</f>
        <v>0</v>
      </c>
      <c r="BG372" s="132">
        <f>IF(U372="zákl. přenesená",N372,0)</f>
        <v>0</v>
      </c>
      <c r="BH372" s="132">
        <f>IF(U372="sníž. přenesená",N372,0)</f>
        <v>0</v>
      </c>
      <c r="BI372" s="132">
        <f>IF(U372="nulová",N372,0)</f>
        <v>0</v>
      </c>
      <c r="BJ372" s="23" t="s">
        <v>36</v>
      </c>
      <c r="BK372" s="132">
        <f>ROUND(L372*K372,2)</f>
        <v>0</v>
      </c>
      <c r="BL372" s="23" t="s">
        <v>259</v>
      </c>
      <c r="BM372" s="23" t="s">
        <v>773</v>
      </c>
    </row>
    <row r="373" s="9" customFormat="1" ht="29.88" customHeight="1">
      <c r="B373" s="196"/>
      <c r="C373" s="197"/>
      <c r="D373" s="206" t="s">
        <v>146</v>
      </c>
      <c r="E373" s="206"/>
      <c r="F373" s="206"/>
      <c r="G373" s="206"/>
      <c r="H373" s="206"/>
      <c r="I373" s="206"/>
      <c r="J373" s="206"/>
      <c r="K373" s="206"/>
      <c r="L373" s="206"/>
      <c r="M373" s="206"/>
      <c r="N373" s="239">
        <f>BK373</f>
        <v>0</v>
      </c>
      <c r="O373" s="240"/>
      <c r="P373" s="240"/>
      <c r="Q373" s="240"/>
      <c r="R373" s="199"/>
      <c r="T373" s="200"/>
      <c r="U373" s="197"/>
      <c r="V373" s="197"/>
      <c r="W373" s="201">
        <f>SUM(W374:W382)</f>
        <v>0</v>
      </c>
      <c r="X373" s="197"/>
      <c r="Y373" s="201">
        <f>SUM(Y374:Y382)</f>
        <v>1.1913594200000002</v>
      </c>
      <c r="Z373" s="197"/>
      <c r="AA373" s="202">
        <f>SUM(AA374:AA382)</f>
        <v>0</v>
      </c>
      <c r="AR373" s="203" t="s">
        <v>101</v>
      </c>
      <c r="AT373" s="204" t="s">
        <v>78</v>
      </c>
      <c r="AU373" s="204" t="s">
        <v>36</v>
      </c>
      <c r="AY373" s="203" t="s">
        <v>183</v>
      </c>
      <c r="BK373" s="205">
        <f>SUM(BK374:BK382)</f>
        <v>0</v>
      </c>
    </row>
    <row r="374" s="1" customFormat="1" ht="25.5" customHeight="1">
      <c r="B374" s="174"/>
      <c r="C374" s="209" t="s">
        <v>774</v>
      </c>
      <c r="D374" s="209" t="s">
        <v>184</v>
      </c>
      <c r="E374" s="210" t="s">
        <v>775</v>
      </c>
      <c r="F374" s="211" t="s">
        <v>776</v>
      </c>
      <c r="G374" s="211"/>
      <c r="H374" s="211"/>
      <c r="I374" s="211"/>
      <c r="J374" s="212" t="s">
        <v>187</v>
      </c>
      <c r="K374" s="213">
        <v>48.93</v>
      </c>
      <c r="L374" s="214">
        <v>0</v>
      </c>
      <c r="M374" s="214"/>
      <c r="N374" s="215">
        <f>ROUND(L374*K374,2)</f>
        <v>0</v>
      </c>
      <c r="O374" s="215"/>
      <c r="P374" s="215"/>
      <c r="Q374" s="215"/>
      <c r="R374" s="178"/>
      <c r="T374" s="216" t="s">
        <v>5</v>
      </c>
      <c r="U374" s="57" t="s">
        <v>44</v>
      </c>
      <c r="V374" s="48"/>
      <c r="W374" s="217">
        <f>V374*K374</f>
        <v>0</v>
      </c>
      <c r="X374" s="217">
        <v>0.01379</v>
      </c>
      <c r="Y374" s="217">
        <f>X374*K374</f>
        <v>0.67474469999999998</v>
      </c>
      <c r="Z374" s="217">
        <v>0</v>
      </c>
      <c r="AA374" s="218">
        <f>Z374*K374</f>
        <v>0</v>
      </c>
      <c r="AR374" s="23" t="s">
        <v>259</v>
      </c>
      <c r="AT374" s="23" t="s">
        <v>184</v>
      </c>
      <c r="AU374" s="23" t="s">
        <v>101</v>
      </c>
      <c r="AY374" s="23" t="s">
        <v>183</v>
      </c>
      <c r="BE374" s="132">
        <f>IF(U374="základní",N374,0)</f>
        <v>0</v>
      </c>
      <c r="BF374" s="132">
        <f>IF(U374="snížená",N374,0)</f>
        <v>0</v>
      </c>
      <c r="BG374" s="132">
        <f>IF(U374="zákl. přenesená",N374,0)</f>
        <v>0</v>
      </c>
      <c r="BH374" s="132">
        <f>IF(U374="sníž. přenesená",N374,0)</f>
        <v>0</v>
      </c>
      <c r="BI374" s="132">
        <f>IF(U374="nulová",N374,0)</f>
        <v>0</v>
      </c>
      <c r="BJ374" s="23" t="s">
        <v>36</v>
      </c>
      <c r="BK374" s="132">
        <f>ROUND(L374*K374,2)</f>
        <v>0</v>
      </c>
      <c r="BL374" s="23" t="s">
        <v>259</v>
      </c>
      <c r="BM374" s="23" t="s">
        <v>777</v>
      </c>
    </row>
    <row r="375" s="10" customFormat="1" ht="16.5" customHeight="1">
      <c r="B375" s="219"/>
      <c r="C375" s="220"/>
      <c r="D375" s="220"/>
      <c r="E375" s="221" t="s">
        <v>5</v>
      </c>
      <c r="F375" s="222" t="s">
        <v>778</v>
      </c>
      <c r="G375" s="223"/>
      <c r="H375" s="223"/>
      <c r="I375" s="223"/>
      <c r="J375" s="220"/>
      <c r="K375" s="224">
        <v>48.93</v>
      </c>
      <c r="L375" s="220"/>
      <c r="M375" s="220"/>
      <c r="N375" s="220"/>
      <c r="O375" s="220"/>
      <c r="P375" s="220"/>
      <c r="Q375" s="220"/>
      <c r="R375" s="225"/>
      <c r="T375" s="226"/>
      <c r="U375" s="220"/>
      <c r="V375" s="220"/>
      <c r="W375" s="220"/>
      <c r="X375" s="220"/>
      <c r="Y375" s="220"/>
      <c r="Z375" s="220"/>
      <c r="AA375" s="227"/>
      <c r="AT375" s="228" t="s">
        <v>191</v>
      </c>
      <c r="AU375" s="228" t="s">
        <v>101</v>
      </c>
      <c r="AV375" s="10" t="s">
        <v>101</v>
      </c>
      <c r="AW375" s="10" t="s">
        <v>35</v>
      </c>
      <c r="AX375" s="10" t="s">
        <v>36</v>
      </c>
      <c r="AY375" s="228" t="s">
        <v>183</v>
      </c>
    </row>
    <row r="376" s="1" customFormat="1" ht="25.5" customHeight="1">
      <c r="B376" s="174"/>
      <c r="C376" s="209" t="s">
        <v>779</v>
      </c>
      <c r="D376" s="209" t="s">
        <v>184</v>
      </c>
      <c r="E376" s="210" t="s">
        <v>780</v>
      </c>
      <c r="F376" s="211" t="s">
        <v>781</v>
      </c>
      <c r="G376" s="211"/>
      <c r="H376" s="211"/>
      <c r="I376" s="211"/>
      <c r="J376" s="212" t="s">
        <v>187</v>
      </c>
      <c r="K376" s="213">
        <v>16.670000000000002</v>
      </c>
      <c r="L376" s="214">
        <v>0</v>
      </c>
      <c r="M376" s="214"/>
      <c r="N376" s="215">
        <f>ROUND(L376*K376,2)</f>
        <v>0</v>
      </c>
      <c r="O376" s="215"/>
      <c r="P376" s="215"/>
      <c r="Q376" s="215"/>
      <c r="R376" s="178"/>
      <c r="T376" s="216" t="s">
        <v>5</v>
      </c>
      <c r="U376" s="57" t="s">
        <v>44</v>
      </c>
      <c r="V376" s="48"/>
      <c r="W376" s="217">
        <f>V376*K376</f>
        <v>0</v>
      </c>
      <c r="X376" s="217">
        <v>0.01379</v>
      </c>
      <c r="Y376" s="217">
        <f>X376*K376</f>
        <v>0.22987930000000004</v>
      </c>
      <c r="Z376" s="217">
        <v>0</v>
      </c>
      <c r="AA376" s="218">
        <f>Z376*K376</f>
        <v>0</v>
      </c>
      <c r="AR376" s="23" t="s">
        <v>259</v>
      </c>
      <c r="AT376" s="23" t="s">
        <v>184</v>
      </c>
      <c r="AU376" s="23" t="s">
        <v>101</v>
      </c>
      <c r="AY376" s="23" t="s">
        <v>183</v>
      </c>
      <c r="BE376" s="132">
        <f>IF(U376="základní",N376,0)</f>
        <v>0</v>
      </c>
      <c r="BF376" s="132">
        <f>IF(U376="snížená",N376,0)</f>
        <v>0</v>
      </c>
      <c r="BG376" s="132">
        <f>IF(U376="zákl. přenesená",N376,0)</f>
        <v>0</v>
      </c>
      <c r="BH376" s="132">
        <f>IF(U376="sníž. přenesená",N376,0)</f>
        <v>0</v>
      </c>
      <c r="BI376" s="132">
        <f>IF(U376="nulová",N376,0)</f>
        <v>0</v>
      </c>
      <c r="BJ376" s="23" t="s">
        <v>36</v>
      </c>
      <c r="BK376" s="132">
        <f>ROUND(L376*K376,2)</f>
        <v>0</v>
      </c>
      <c r="BL376" s="23" t="s">
        <v>259</v>
      </c>
      <c r="BM376" s="23" t="s">
        <v>782</v>
      </c>
    </row>
    <row r="377" s="10" customFormat="1" ht="16.5" customHeight="1">
      <c r="B377" s="219"/>
      <c r="C377" s="220"/>
      <c r="D377" s="220"/>
      <c r="E377" s="221" t="s">
        <v>5</v>
      </c>
      <c r="F377" s="222" t="s">
        <v>783</v>
      </c>
      <c r="G377" s="223"/>
      <c r="H377" s="223"/>
      <c r="I377" s="223"/>
      <c r="J377" s="220"/>
      <c r="K377" s="224">
        <v>16.670000000000002</v>
      </c>
      <c r="L377" s="220"/>
      <c r="M377" s="220"/>
      <c r="N377" s="220"/>
      <c r="O377" s="220"/>
      <c r="P377" s="220"/>
      <c r="Q377" s="220"/>
      <c r="R377" s="225"/>
      <c r="T377" s="226"/>
      <c r="U377" s="220"/>
      <c r="V377" s="220"/>
      <c r="W377" s="220"/>
      <c r="X377" s="220"/>
      <c r="Y377" s="220"/>
      <c r="Z377" s="220"/>
      <c r="AA377" s="227"/>
      <c r="AT377" s="228" t="s">
        <v>191</v>
      </c>
      <c r="AU377" s="228" t="s">
        <v>101</v>
      </c>
      <c r="AV377" s="10" t="s">
        <v>101</v>
      </c>
      <c r="AW377" s="10" t="s">
        <v>35</v>
      </c>
      <c r="AX377" s="10" t="s">
        <v>36</v>
      </c>
      <c r="AY377" s="228" t="s">
        <v>183</v>
      </c>
    </row>
    <row r="378" s="1" customFormat="1" ht="25.5" customHeight="1">
      <c r="B378" s="174"/>
      <c r="C378" s="209" t="s">
        <v>784</v>
      </c>
      <c r="D378" s="209" t="s">
        <v>184</v>
      </c>
      <c r="E378" s="210" t="s">
        <v>785</v>
      </c>
      <c r="F378" s="211" t="s">
        <v>786</v>
      </c>
      <c r="G378" s="211"/>
      <c r="H378" s="211"/>
      <c r="I378" s="211"/>
      <c r="J378" s="212" t="s">
        <v>187</v>
      </c>
      <c r="K378" s="213">
        <v>65.599999999999994</v>
      </c>
      <c r="L378" s="214">
        <v>0</v>
      </c>
      <c r="M378" s="214"/>
      <c r="N378" s="215">
        <f>ROUND(L378*K378,2)</f>
        <v>0</v>
      </c>
      <c r="O378" s="215"/>
      <c r="P378" s="215"/>
      <c r="Q378" s="215"/>
      <c r="R378" s="178"/>
      <c r="T378" s="216" t="s">
        <v>5</v>
      </c>
      <c r="U378" s="57" t="s">
        <v>44</v>
      </c>
      <c r="V378" s="48"/>
      <c r="W378" s="217">
        <f>V378*K378</f>
        <v>0</v>
      </c>
      <c r="X378" s="217">
        <v>0.000176</v>
      </c>
      <c r="Y378" s="217">
        <f>X378*K378</f>
        <v>0.011545599999999998</v>
      </c>
      <c r="Z378" s="217">
        <v>0</v>
      </c>
      <c r="AA378" s="218">
        <f>Z378*K378</f>
        <v>0</v>
      </c>
      <c r="AR378" s="23" t="s">
        <v>259</v>
      </c>
      <c r="AT378" s="23" t="s">
        <v>184</v>
      </c>
      <c r="AU378" s="23" t="s">
        <v>101</v>
      </c>
      <c r="AY378" s="23" t="s">
        <v>183</v>
      </c>
      <c r="BE378" s="132">
        <f>IF(U378="základní",N378,0)</f>
        <v>0</v>
      </c>
      <c r="BF378" s="132">
        <f>IF(U378="snížená",N378,0)</f>
        <v>0</v>
      </c>
      <c r="BG378" s="132">
        <f>IF(U378="zákl. přenesená",N378,0)</f>
        <v>0</v>
      </c>
      <c r="BH378" s="132">
        <f>IF(U378="sníž. přenesená",N378,0)</f>
        <v>0</v>
      </c>
      <c r="BI378" s="132">
        <f>IF(U378="nulová",N378,0)</f>
        <v>0</v>
      </c>
      <c r="BJ378" s="23" t="s">
        <v>36</v>
      </c>
      <c r="BK378" s="132">
        <f>ROUND(L378*K378,2)</f>
        <v>0</v>
      </c>
      <c r="BL378" s="23" t="s">
        <v>259</v>
      </c>
      <c r="BM378" s="23" t="s">
        <v>787</v>
      </c>
    </row>
    <row r="379" s="1" customFormat="1" ht="25.5" customHeight="1">
      <c r="B379" s="174"/>
      <c r="C379" s="209" t="s">
        <v>788</v>
      </c>
      <c r="D379" s="209" t="s">
        <v>184</v>
      </c>
      <c r="E379" s="210" t="s">
        <v>789</v>
      </c>
      <c r="F379" s="211" t="s">
        <v>790</v>
      </c>
      <c r="G379" s="211"/>
      <c r="H379" s="211"/>
      <c r="I379" s="211"/>
      <c r="J379" s="212" t="s">
        <v>187</v>
      </c>
      <c r="K379" s="213">
        <v>10.143000000000001</v>
      </c>
      <c r="L379" s="214">
        <v>0</v>
      </c>
      <c r="M379" s="214"/>
      <c r="N379" s="215">
        <f>ROUND(L379*K379,2)</f>
        <v>0</v>
      </c>
      <c r="O379" s="215"/>
      <c r="P379" s="215"/>
      <c r="Q379" s="215"/>
      <c r="R379" s="178"/>
      <c r="T379" s="216" t="s">
        <v>5</v>
      </c>
      <c r="U379" s="57" t="s">
        <v>44</v>
      </c>
      <c r="V379" s="48"/>
      <c r="W379" s="217">
        <f>V379*K379</f>
        <v>0</v>
      </c>
      <c r="X379" s="217">
        <v>0.01874</v>
      </c>
      <c r="Y379" s="217">
        <f>X379*K379</f>
        <v>0.19007982000000001</v>
      </c>
      <c r="Z379" s="217">
        <v>0</v>
      </c>
      <c r="AA379" s="218">
        <f>Z379*K379</f>
        <v>0</v>
      </c>
      <c r="AR379" s="23" t="s">
        <v>259</v>
      </c>
      <c r="AT379" s="23" t="s">
        <v>184</v>
      </c>
      <c r="AU379" s="23" t="s">
        <v>101</v>
      </c>
      <c r="AY379" s="23" t="s">
        <v>183</v>
      </c>
      <c r="BE379" s="132">
        <f>IF(U379="základní",N379,0)</f>
        <v>0</v>
      </c>
      <c r="BF379" s="132">
        <f>IF(U379="snížená",N379,0)</f>
        <v>0</v>
      </c>
      <c r="BG379" s="132">
        <f>IF(U379="zákl. přenesená",N379,0)</f>
        <v>0</v>
      </c>
      <c r="BH379" s="132">
        <f>IF(U379="sníž. přenesená",N379,0)</f>
        <v>0</v>
      </c>
      <c r="BI379" s="132">
        <f>IF(U379="nulová",N379,0)</f>
        <v>0</v>
      </c>
      <c r="BJ379" s="23" t="s">
        <v>36</v>
      </c>
      <c r="BK379" s="132">
        <f>ROUND(L379*K379,2)</f>
        <v>0</v>
      </c>
      <c r="BL379" s="23" t="s">
        <v>259</v>
      </c>
      <c r="BM379" s="23" t="s">
        <v>791</v>
      </c>
    </row>
    <row r="380" s="10" customFormat="1" ht="16.5" customHeight="1">
      <c r="B380" s="219"/>
      <c r="C380" s="220"/>
      <c r="D380" s="220"/>
      <c r="E380" s="221" t="s">
        <v>5</v>
      </c>
      <c r="F380" s="222" t="s">
        <v>792</v>
      </c>
      <c r="G380" s="223"/>
      <c r="H380" s="223"/>
      <c r="I380" s="223"/>
      <c r="J380" s="220"/>
      <c r="K380" s="224">
        <v>10.143000000000001</v>
      </c>
      <c r="L380" s="220"/>
      <c r="M380" s="220"/>
      <c r="N380" s="220"/>
      <c r="O380" s="220"/>
      <c r="P380" s="220"/>
      <c r="Q380" s="220"/>
      <c r="R380" s="225"/>
      <c r="T380" s="226"/>
      <c r="U380" s="220"/>
      <c r="V380" s="220"/>
      <c r="W380" s="220"/>
      <c r="X380" s="220"/>
      <c r="Y380" s="220"/>
      <c r="Z380" s="220"/>
      <c r="AA380" s="227"/>
      <c r="AT380" s="228" t="s">
        <v>191</v>
      </c>
      <c r="AU380" s="228" t="s">
        <v>101</v>
      </c>
      <c r="AV380" s="10" t="s">
        <v>101</v>
      </c>
      <c r="AW380" s="10" t="s">
        <v>35</v>
      </c>
      <c r="AX380" s="10" t="s">
        <v>36</v>
      </c>
      <c r="AY380" s="228" t="s">
        <v>183</v>
      </c>
    </row>
    <row r="381" s="1" customFormat="1" ht="38.25" customHeight="1">
      <c r="B381" s="174"/>
      <c r="C381" s="209" t="s">
        <v>793</v>
      </c>
      <c r="D381" s="209" t="s">
        <v>184</v>
      </c>
      <c r="E381" s="210" t="s">
        <v>794</v>
      </c>
      <c r="F381" s="211" t="s">
        <v>795</v>
      </c>
      <c r="G381" s="211"/>
      <c r="H381" s="211"/>
      <c r="I381" s="211"/>
      <c r="J381" s="212" t="s">
        <v>313</v>
      </c>
      <c r="K381" s="213">
        <v>3</v>
      </c>
      <c r="L381" s="214">
        <v>0</v>
      </c>
      <c r="M381" s="214"/>
      <c r="N381" s="215">
        <f>ROUND(L381*K381,2)</f>
        <v>0</v>
      </c>
      <c r="O381" s="215"/>
      <c r="P381" s="215"/>
      <c r="Q381" s="215"/>
      <c r="R381" s="178"/>
      <c r="T381" s="216" t="s">
        <v>5</v>
      </c>
      <c r="U381" s="57" t="s">
        <v>44</v>
      </c>
      <c r="V381" s="48"/>
      <c r="W381" s="217">
        <f>V381*K381</f>
        <v>0</v>
      </c>
      <c r="X381" s="217">
        <v>0.028369999999999999</v>
      </c>
      <c r="Y381" s="217">
        <f>X381*K381</f>
        <v>0.085109999999999991</v>
      </c>
      <c r="Z381" s="217">
        <v>0</v>
      </c>
      <c r="AA381" s="218">
        <f>Z381*K381</f>
        <v>0</v>
      </c>
      <c r="AR381" s="23" t="s">
        <v>259</v>
      </c>
      <c r="AT381" s="23" t="s">
        <v>184</v>
      </c>
      <c r="AU381" s="23" t="s">
        <v>101</v>
      </c>
      <c r="AY381" s="23" t="s">
        <v>183</v>
      </c>
      <c r="BE381" s="132">
        <f>IF(U381="základní",N381,0)</f>
        <v>0</v>
      </c>
      <c r="BF381" s="132">
        <f>IF(U381="snížená",N381,0)</f>
        <v>0</v>
      </c>
      <c r="BG381" s="132">
        <f>IF(U381="zákl. přenesená",N381,0)</f>
        <v>0</v>
      </c>
      <c r="BH381" s="132">
        <f>IF(U381="sníž. přenesená",N381,0)</f>
        <v>0</v>
      </c>
      <c r="BI381" s="132">
        <f>IF(U381="nulová",N381,0)</f>
        <v>0</v>
      </c>
      <c r="BJ381" s="23" t="s">
        <v>36</v>
      </c>
      <c r="BK381" s="132">
        <f>ROUND(L381*K381,2)</f>
        <v>0</v>
      </c>
      <c r="BL381" s="23" t="s">
        <v>259</v>
      </c>
      <c r="BM381" s="23" t="s">
        <v>796</v>
      </c>
    </row>
    <row r="382" s="1" customFormat="1" ht="25.5" customHeight="1">
      <c r="B382" s="174"/>
      <c r="C382" s="209" t="s">
        <v>797</v>
      </c>
      <c r="D382" s="209" t="s">
        <v>184</v>
      </c>
      <c r="E382" s="210" t="s">
        <v>798</v>
      </c>
      <c r="F382" s="211" t="s">
        <v>799</v>
      </c>
      <c r="G382" s="211"/>
      <c r="H382" s="211"/>
      <c r="I382" s="211"/>
      <c r="J382" s="212" t="s">
        <v>262</v>
      </c>
      <c r="K382" s="213">
        <v>1.1910000000000001</v>
      </c>
      <c r="L382" s="214">
        <v>0</v>
      </c>
      <c r="M382" s="214"/>
      <c r="N382" s="215">
        <f>ROUND(L382*K382,2)</f>
        <v>0</v>
      </c>
      <c r="O382" s="215"/>
      <c r="P382" s="215"/>
      <c r="Q382" s="215"/>
      <c r="R382" s="178"/>
      <c r="T382" s="216" t="s">
        <v>5</v>
      </c>
      <c r="U382" s="57" t="s">
        <v>44</v>
      </c>
      <c r="V382" s="48"/>
      <c r="W382" s="217">
        <f>V382*K382</f>
        <v>0</v>
      </c>
      <c r="X382" s="217">
        <v>0</v>
      </c>
      <c r="Y382" s="217">
        <f>X382*K382</f>
        <v>0</v>
      </c>
      <c r="Z382" s="217">
        <v>0</v>
      </c>
      <c r="AA382" s="218">
        <f>Z382*K382</f>
        <v>0</v>
      </c>
      <c r="AR382" s="23" t="s">
        <v>259</v>
      </c>
      <c r="AT382" s="23" t="s">
        <v>184</v>
      </c>
      <c r="AU382" s="23" t="s">
        <v>101</v>
      </c>
      <c r="AY382" s="23" t="s">
        <v>183</v>
      </c>
      <c r="BE382" s="132">
        <f>IF(U382="základní",N382,0)</f>
        <v>0</v>
      </c>
      <c r="BF382" s="132">
        <f>IF(U382="snížená",N382,0)</f>
        <v>0</v>
      </c>
      <c r="BG382" s="132">
        <f>IF(U382="zákl. přenesená",N382,0)</f>
        <v>0</v>
      </c>
      <c r="BH382" s="132">
        <f>IF(U382="sníž. přenesená",N382,0)</f>
        <v>0</v>
      </c>
      <c r="BI382" s="132">
        <f>IF(U382="nulová",N382,0)</f>
        <v>0</v>
      </c>
      <c r="BJ382" s="23" t="s">
        <v>36</v>
      </c>
      <c r="BK382" s="132">
        <f>ROUND(L382*K382,2)</f>
        <v>0</v>
      </c>
      <c r="BL382" s="23" t="s">
        <v>259</v>
      </c>
      <c r="BM382" s="23" t="s">
        <v>800</v>
      </c>
    </row>
    <row r="383" s="9" customFormat="1" ht="29.88" customHeight="1">
      <c r="B383" s="196"/>
      <c r="C383" s="197"/>
      <c r="D383" s="206" t="s">
        <v>147</v>
      </c>
      <c r="E383" s="206"/>
      <c r="F383" s="206"/>
      <c r="G383" s="206"/>
      <c r="H383" s="206"/>
      <c r="I383" s="206"/>
      <c r="J383" s="206"/>
      <c r="K383" s="206"/>
      <c r="L383" s="206"/>
      <c r="M383" s="206"/>
      <c r="N383" s="239">
        <f>BK383</f>
        <v>0</v>
      </c>
      <c r="O383" s="240"/>
      <c r="P383" s="240"/>
      <c r="Q383" s="240"/>
      <c r="R383" s="199"/>
      <c r="T383" s="200"/>
      <c r="U383" s="197"/>
      <c r="V383" s="197"/>
      <c r="W383" s="201">
        <f>SUM(W384:W393)</f>
        <v>0</v>
      </c>
      <c r="X383" s="197"/>
      <c r="Y383" s="201">
        <f>SUM(Y384:Y393)</f>
        <v>0.15743099999999999</v>
      </c>
      <c r="Z383" s="197"/>
      <c r="AA383" s="202">
        <f>SUM(AA384:AA393)</f>
        <v>0</v>
      </c>
      <c r="AR383" s="203" t="s">
        <v>101</v>
      </c>
      <c r="AT383" s="204" t="s">
        <v>78</v>
      </c>
      <c r="AU383" s="204" t="s">
        <v>36</v>
      </c>
      <c r="AY383" s="203" t="s">
        <v>183</v>
      </c>
      <c r="BK383" s="205">
        <f>SUM(BK384:BK393)</f>
        <v>0</v>
      </c>
    </row>
    <row r="384" s="1" customFormat="1" ht="25.5" customHeight="1">
      <c r="B384" s="174"/>
      <c r="C384" s="209" t="s">
        <v>801</v>
      </c>
      <c r="D384" s="209" t="s">
        <v>184</v>
      </c>
      <c r="E384" s="210" t="s">
        <v>802</v>
      </c>
      <c r="F384" s="211" t="s">
        <v>803</v>
      </c>
      <c r="G384" s="211"/>
      <c r="H384" s="211"/>
      <c r="I384" s="211"/>
      <c r="J384" s="212" t="s">
        <v>308</v>
      </c>
      <c r="K384" s="213">
        <v>13.25</v>
      </c>
      <c r="L384" s="214">
        <v>0</v>
      </c>
      <c r="M384" s="214"/>
      <c r="N384" s="215">
        <f>ROUND(L384*K384,2)</f>
        <v>0</v>
      </c>
      <c r="O384" s="215"/>
      <c r="P384" s="215"/>
      <c r="Q384" s="215"/>
      <c r="R384" s="178"/>
      <c r="T384" s="216" t="s">
        <v>5</v>
      </c>
      <c r="U384" s="57" t="s">
        <v>44</v>
      </c>
      <c r="V384" s="48"/>
      <c r="W384" s="217">
        <f>V384*K384</f>
        <v>0</v>
      </c>
      <c r="X384" s="217">
        <v>0.0022699999999999999</v>
      </c>
      <c r="Y384" s="217">
        <f>X384*K384</f>
        <v>0.0300775</v>
      </c>
      <c r="Z384" s="217">
        <v>0</v>
      </c>
      <c r="AA384" s="218">
        <f>Z384*K384</f>
        <v>0</v>
      </c>
      <c r="AR384" s="23" t="s">
        <v>259</v>
      </c>
      <c r="AT384" s="23" t="s">
        <v>184</v>
      </c>
      <c r="AU384" s="23" t="s">
        <v>101</v>
      </c>
      <c r="AY384" s="23" t="s">
        <v>183</v>
      </c>
      <c r="BE384" s="132">
        <f>IF(U384="základní",N384,0)</f>
        <v>0</v>
      </c>
      <c r="BF384" s="132">
        <f>IF(U384="snížená",N384,0)</f>
        <v>0</v>
      </c>
      <c r="BG384" s="132">
        <f>IF(U384="zákl. přenesená",N384,0)</f>
        <v>0</v>
      </c>
      <c r="BH384" s="132">
        <f>IF(U384="sníž. přenesená",N384,0)</f>
        <v>0</v>
      </c>
      <c r="BI384" s="132">
        <f>IF(U384="nulová",N384,0)</f>
        <v>0</v>
      </c>
      <c r="BJ384" s="23" t="s">
        <v>36</v>
      </c>
      <c r="BK384" s="132">
        <f>ROUND(L384*K384,2)</f>
        <v>0</v>
      </c>
      <c r="BL384" s="23" t="s">
        <v>259</v>
      </c>
      <c r="BM384" s="23" t="s">
        <v>804</v>
      </c>
    </row>
    <row r="385" s="1" customFormat="1" ht="38.25" customHeight="1">
      <c r="B385" s="174"/>
      <c r="C385" s="209" t="s">
        <v>805</v>
      </c>
      <c r="D385" s="209" t="s">
        <v>184</v>
      </c>
      <c r="E385" s="210" t="s">
        <v>806</v>
      </c>
      <c r="F385" s="211" t="s">
        <v>807</v>
      </c>
      <c r="G385" s="211"/>
      <c r="H385" s="211"/>
      <c r="I385" s="211"/>
      <c r="J385" s="212" t="s">
        <v>308</v>
      </c>
      <c r="K385" s="213">
        <v>12.800000000000001</v>
      </c>
      <c r="L385" s="214">
        <v>0</v>
      </c>
      <c r="M385" s="214"/>
      <c r="N385" s="215">
        <f>ROUND(L385*K385,2)</f>
        <v>0</v>
      </c>
      <c r="O385" s="215"/>
      <c r="P385" s="215"/>
      <c r="Q385" s="215"/>
      <c r="R385" s="178"/>
      <c r="T385" s="216" t="s">
        <v>5</v>
      </c>
      <c r="U385" s="57" t="s">
        <v>44</v>
      </c>
      <c r="V385" s="48"/>
      <c r="W385" s="217">
        <f>V385*K385</f>
        <v>0</v>
      </c>
      <c r="X385" s="217">
        <v>0.0035100000000000001</v>
      </c>
      <c r="Y385" s="217">
        <f>X385*K385</f>
        <v>0.044928000000000003</v>
      </c>
      <c r="Z385" s="217">
        <v>0</v>
      </c>
      <c r="AA385" s="218">
        <f>Z385*K385</f>
        <v>0</v>
      </c>
      <c r="AR385" s="23" t="s">
        <v>259</v>
      </c>
      <c r="AT385" s="23" t="s">
        <v>184</v>
      </c>
      <c r="AU385" s="23" t="s">
        <v>101</v>
      </c>
      <c r="AY385" s="23" t="s">
        <v>183</v>
      </c>
      <c r="BE385" s="132">
        <f>IF(U385="základní",N385,0)</f>
        <v>0</v>
      </c>
      <c r="BF385" s="132">
        <f>IF(U385="snížená",N385,0)</f>
        <v>0</v>
      </c>
      <c r="BG385" s="132">
        <f>IF(U385="zákl. přenesená",N385,0)</f>
        <v>0</v>
      </c>
      <c r="BH385" s="132">
        <f>IF(U385="sníž. přenesená",N385,0)</f>
        <v>0</v>
      </c>
      <c r="BI385" s="132">
        <f>IF(U385="nulová",N385,0)</f>
        <v>0</v>
      </c>
      <c r="BJ385" s="23" t="s">
        <v>36</v>
      </c>
      <c r="BK385" s="132">
        <f>ROUND(L385*K385,2)</f>
        <v>0</v>
      </c>
      <c r="BL385" s="23" t="s">
        <v>259</v>
      </c>
      <c r="BM385" s="23" t="s">
        <v>808</v>
      </c>
    </row>
    <row r="386" s="10" customFormat="1" ht="16.5" customHeight="1">
      <c r="B386" s="219"/>
      <c r="C386" s="220"/>
      <c r="D386" s="220"/>
      <c r="E386" s="221" t="s">
        <v>5</v>
      </c>
      <c r="F386" s="222" t="s">
        <v>809</v>
      </c>
      <c r="G386" s="223"/>
      <c r="H386" s="223"/>
      <c r="I386" s="223"/>
      <c r="J386" s="220"/>
      <c r="K386" s="224">
        <v>12.800000000000001</v>
      </c>
      <c r="L386" s="220"/>
      <c r="M386" s="220"/>
      <c r="N386" s="220"/>
      <c r="O386" s="220"/>
      <c r="P386" s="220"/>
      <c r="Q386" s="220"/>
      <c r="R386" s="225"/>
      <c r="T386" s="226"/>
      <c r="U386" s="220"/>
      <c r="V386" s="220"/>
      <c r="W386" s="220"/>
      <c r="X386" s="220"/>
      <c r="Y386" s="220"/>
      <c r="Z386" s="220"/>
      <c r="AA386" s="227"/>
      <c r="AT386" s="228" t="s">
        <v>191</v>
      </c>
      <c r="AU386" s="228" t="s">
        <v>101</v>
      </c>
      <c r="AV386" s="10" t="s">
        <v>101</v>
      </c>
      <c r="AW386" s="10" t="s">
        <v>35</v>
      </c>
      <c r="AX386" s="10" t="s">
        <v>36</v>
      </c>
      <c r="AY386" s="228" t="s">
        <v>183</v>
      </c>
    </row>
    <row r="387" s="1" customFormat="1" ht="38.25" customHeight="1">
      <c r="B387" s="174"/>
      <c r="C387" s="209" t="s">
        <v>810</v>
      </c>
      <c r="D387" s="209" t="s">
        <v>184</v>
      </c>
      <c r="E387" s="210" t="s">
        <v>811</v>
      </c>
      <c r="F387" s="211" t="s">
        <v>812</v>
      </c>
      <c r="G387" s="211"/>
      <c r="H387" s="211"/>
      <c r="I387" s="211"/>
      <c r="J387" s="212" t="s">
        <v>308</v>
      </c>
      <c r="K387" s="213">
        <v>4</v>
      </c>
      <c r="L387" s="214">
        <v>0</v>
      </c>
      <c r="M387" s="214"/>
      <c r="N387" s="215">
        <f>ROUND(L387*K387,2)</f>
        <v>0</v>
      </c>
      <c r="O387" s="215"/>
      <c r="P387" s="215"/>
      <c r="Q387" s="215"/>
      <c r="R387" s="178"/>
      <c r="T387" s="216" t="s">
        <v>5</v>
      </c>
      <c r="U387" s="57" t="s">
        <v>44</v>
      </c>
      <c r="V387" s="48"/>
      <c r="W387" s="217">
        <f>V387*K387</f>
        <v>0</v>
      </c>
      <c r="X387" s="217">
        <v>0.0029099999999999998</v>
      </c>
      <c r="Y387" s="217">
        <f>X387*K387</f>
        <v>0.011639999999999999</v>
      </c>
      <c r="Z387" s="217">
        <v>0</v>
      </c>
      <c r="AA387" s="218">
        <f>Z387*K387</f>
        <v>0</v>
      </c>
      <c r="AR387" s="23" t="s">
        <v>259</v>
      </c>
      <c r="AT387" s="23" t="s">
        <v>184</v>
      </c>
      <c r="AU387" s="23" t="s">
        <v>101</v>
      </c>
      <c r="AY387" s="23" t="s">
        <v>183</v>
      </c>
      <c r="BE387" s="132">
        <f>IF(U387="základní",N387,0)</f>
        <v>0</v>
      </c>
      <c r="BF387" s="132">
        <f>IF(U387="snížená",N387,0)</f>
        <v>0</v>
      </c>
      <c r="BG387" s="132">
        <f>IF(U387="zákl. přenesená",N387,0)</f>
        <v>0</v>
      </c>
      <c r="BH387" s="132">
        <f>IF(U387="sníž. přenesená",N387,0)</f>
        <v>0</v>
      </c>
      <c r="BI387" s="132">
        <f>IF(U387="nulová",N387,0)</f>
        <v>0</v>
      </c>
      <c r="BJ387" s="23" t="s">
        <v>36</v>
      </c>
      <c r="BK387" s="132">
        <f>ROUND(L387*K387,2)</f>
        <v>0</v>
      </c>
      <c r="BL387" s="23" t="s">
        <v>259</v>
      </c>
      <c r="BM387" s="23" t="s">
        <v>813</v>
      </c>
    </row>
    <row r="388" s="1" customFormat="1" ht="25.5" customHeight="1">
      <c r="B388" s="174"/>
      <c r="C388" s="209" t="s">
        <v>814</v>
      </c>
      <c r="D388" s="209" t="s">
        <v>184</v>
      </c>
      <c r="E388" s="210" t="s">
        <v>815</v>
      </c>
      <c r="F388" s="211" t="s">
        <v>816</v>
      </c>
      <c r="G388" s="211"/>
      <c r="H388" s="211"/>
      <c r="I388" s="211"/>
      <c r="J388" s="212" t="s">
        <v>308</v>
      </c>
      <c r="K388" s="213">
        <v>13.25</v>
      </c>
      <c r="L388" s="214">
        <v>0</v>
      </c>
      <c r="M388" s="214"/>
      <c r="N388" s="215">
        <f>ROUND(L388*K388,2)</f>
        <v>0</v>
      </c>
      <c r="O388" s="215"/>
      <c r="P388" s="215"/>
      <c r="Q388" s="215"/>
      <c r="R388" s="178"/>
      <c r="T388" s="216" t="s">
        <v>5</v>
      </c>
      <c r="U388" s="57" t="s">
        <v>44</v>
      </c>
      <c r="V388" s="48"/>
      <c r="W388" s="217">
        <f>V388*K388</f>
        <v>0</v>
      </c>
      <c r="X388" s="217">
        <v>0.0028900000000000002</v>
      </c>
      <c r="Y388" s="217">
        <f>X388*K388</f>
        <v>0.0382925</v>
      </c>
      <c r="Z388" s="217">
        <v>0</v>
      </c>
      <c r="AA388" s="218">
        <f>Z388*K388</f>
        <v>0</v>
      </c>
      <c r="AR388" s="23" t="s">
        <v>259</v>
      </c>
      <c r="AT388" s="23" t="s">
        <v>184</v>
      </c>
      <c r="AU388" s="23" t="s">
        <v>101</v>
      </c>
      <c r="AY388" s="23" t="s">
        <v>183</v>
      </c>
      <c r="BE388" s="132">
        <f>IF(U388="základní",N388,0)</f>
        <v>0</v>
      </c>
      <c r="BF388" s="132">
        <f>IF(U388="snížená",N388,0)</f>
        <v>0</v>
      </c>
      <c r="BG388" s="132">
        <f>IF(U388="zákl. přenesená",N388,0)</f>
        <v>0</v>
      </c>
      <c r="BH388" s="132">
        <f>IF(U388="sníž. přenesená",N388,0)</f>
        <v>0</v>
      </c>
      <c r="BI388" s="132">
        <f>IF(U388="nulová",N388,0)</f>
        <v>0</v>
      </c>
      <c r="BJ388" s="23" t="s">
        <v>36</v>
      </c>
      <c r="BK388" s="132">
        <f>ROUND(L388*K388,2)</f>
        <v>0</v>
      </c>
      <c r="BL388" s="23" t="s">
        <v>259</v>
      </c>
      <c r="BM388" s="23" t="s">
        <v>817</v>
      </c>
    </row>
    <row r="389" s="1" customFormat="1" ht="25.5" customHeight="1">
      <c r="B389" s="174"/>
      <c r="C389" s="209" t="s">
        <v>818</v>
      </c>
      <c r="D389" s="209" t="s">
        <v>184</v>
      </c>
      <c r="E389" s="210" t="s">
        <v>819</v>
      </c>
      <c r="F389" s="211" t="s">
        <v>820</v>
      </c>
      <c r="G389" s="211"/>
      <c r="H389" s="211"/>
      <c r="I389" s="211"/>
      <c r="J389" s="212" t="s">
        <v>308</v>
      </c>
      <c r="K389" s="213">
        <v>13.199999999999999</v>
      </c>
      <c r="L389" s="214">
        <v>0</v>
      </c>
      <c r="M389" s="214"/>
      <c r="N389" s="215">
        <f>ROUND(L389*K389,2)</f>
        <v>0</v>
      </c>
      <c r="O389" s="215"/>
      <c r="P389" s="215"/>
      <c r="Q389" s="215"/>
      <c r="R389" s="178"/>
      <c r="T389" s="216" t="s">
        <v>5</v>
      </c>
      <c r="U389" s="57" t="s">
        <v>44</v>
      </c>
      <c r="V389" s="48"/>
      <c r="W389" s="217">
        <f>V389*K389</f>
        <v>0</v>
      </c>
      <c r="X389" s="217">
        <v>0.00174</v>
      </c>
      <c r="Y389" s="217">
        <f>X389*K389</f>
        <v>0.022967999999999999</v>
      </c>
      <c r="Z389" s="217">
        <v>0</v>
      </c>
      <c r="AA389" s="218">
        <f>Z389*K389</f>
        <v>0</v>
      </c>
      <c r="AR389" s="23" t="s">
        <v>259</v>
      </c>
      <c r="AT389" s="23" t="s">
        <v>184</v>
      </c>
      <c r="AU389" s="23" t="s">
        <v>101</v>
      </c>
      <c r="AY389" s="23" t="s">
        <v>183</v>
      </c>
      <c r="BE389" s="132">
        <f>IF(U389="základní",N389,0)</f>
        <v>0</v>
      </c>
      <c r="BF389" s="132">
        <f>IF(U389="snížená",N389,0)</f>
        <v>0</v>
      </c>
      <c r="BG389" s="132">
        <f>IF(U389="zákl. přenesená",N389,0)</f>
        <v>0</v>
      </c>
      <c r="BH389" s="132">
        <f>IF(U389="sníž. přenesená",N389,0)</f>
        <v>0</v>
      </c>
      <c r="BI389" s="132">
        <f>IF(U389="nulová",N389,0)</f>
        <v>0</v>
      </c>
      <c r="BJ389" s="23" t="s">
        <v>36</v>
      </c>
      <c r="BK389" s="132">
        <f>ROUND(L389*K389,2)</f>
        <v>0</v>
      </c>
      <c r="BL389" s="23" t="s">
        <v>259</v>
      </c>
      <c r="BM389" s="23" t="s">
        <v>821</v>
      </c>
    </row>
    <row r="390" s="1" customFormat="1" ht="38.25" customHeight="1">
      <c r="B390" s="174"/>
      <c r="C390" s="209" t="s">
        <v>822</v>
      </c>
      <c r="D390" s="209" t="s">
        <v>184</v>
      </c>
      <c r="E390" s="210" t="s">
        <v>823</v>
      </c>
      <c r="F390" s="211" t="s">
        <v>824</v>
      </c>
      <c r="G390" s="211"/>
      <c r="H390" s="211"/>
      <c r="I390" s="211"/>
      <c r="J390" s="212" t="s">
        <v>313</v>
      </c>
      <c r="K390" s="213">
        <v>1</v>
      </c>
      <c r="L390" s="214">
        <v>0</v>
      </c>
      <c r="M390" s="214"/>
      <c r="N390" s="215">
        <f>ROUND(L390*K390,2)</f>
        <v>0</v>
      </c>
      <c r="O390" s="215"/>
      <c r="P390" s="215"/>
      <c r="Q390" s="215"/>
      <c r="R390" s="178"/>
      <c r="T390" s="216" t="s">
        <v>5</v>
      </c>
      <c r="U390" s="57" t="s">
        <v>44</v>
      </c>
      <c r="V390" s="48"/>
      <c r="W390" s="217">
        <f>V390*K390</f>
        <v>0</v>
      </c>
      <c r="X390" s="217">
        <v>0.00025000000000000001</v>
      </c>
      <c r="Y390" s="217">
        <f>X390*K390</f>
        <v>0.00025000000000000001</v>
      </c>
      <c r="Z390" s="217">
        <v>0</v>
      </c>
      <c r="AA390" s="218">
        <f>Z390*K390</f>
        <v>0</v>
      </c>
      <c r="AR390" s="23" t="s">
        <v>259</v>
      </c>
      <c r="AT390" s="23" t="s">
        <v>184</v>
      </c>
      <c r="AU390" s="23" t="s">
        <v>101</v>
      </c>
      <c r="AY390" s="23" t="s">
        <v>183</v>
      </c>
      <c r="BE390" s="132">
        <f>IF(U390="základní",N390,0)</f>
        <v>0</v>
      </c>
      <c r="BF390" s="132">
        <f>IF(U390="snížená",N390,0)</f>
        <v>0</v>
      </c>
      <c r="BG390" s="132">
        <f>IF(U390="zákl. přenesená",N390,0)</f>
        <v>0</v>
      </c>
      <c r="BH390" s="132">
        <f>IF(U390="sníž. přenesená",N390,0)</f>
        <v>0</v>
      </c>
      <c r="BI390" s="132">
        <f>IF(U390="nulová",N390,0)</f>
        <v>0</v>
      </c>
      <c r="BJ390" s="23" t="s">
        <v>36</v>
      </c>
      <c r="BK390" s="132">
        <f>ROUND(L390*K390,2)</f>
        <v>0</v>
      </c>
      <c r="BL390" s="23" t="s">
        <v>259</v>
      </c>
      <c r="BM390" s="23" t="s">
        <v>825</v>
      </c>
    </row>
    <row r="391" s="1" customFormat="1" ht="38.25" customHeight="1">
      <c r="B391" s="174"/>
      <c r="C391" s="209" t="s">
        <v>826</v>
      </c>
      <c r="D391" s="209" t="s">
        <v>184</v>
      </c>
      <c r="E391" s="210" t="s">
        <v>827</v>
      </c>
      <c r="F391" s="211" t="s">
        <v>828</v>
      </c>
      <c r="G391" s="211"/>
      <c r="H391" s="211"/>
      <c r="I391" s="211"/>
      <c r="J391" s="212" t="s">
        <v>308</v>
      </c>
      <c r="K391" s="213">
        <v>3</v>
      </c>
      <c r="L391" s="214">
        <v>0</v>
      </c>
      <c r="M391" s="214"/>
      <c r="N391" s="215">
        <f>ROUND(L391*K391,2)</f>
        <v>0</v>
      </c>
      <c r="O391" s="215"/>
      <c r="P391" s="215"/>
      <c r="Q391" s="215"/>
      <c r="R391" s="178"/>
      <c r="T391" s="216" t="s">
        <v>5</v>
      </c>
      <c r="U391" s="57" t="s">
        <v>44</v>
      </c>
      <c r="V391" s="48"/>
      <c r="W391" s="217">
        <f>V391*K391</f>
        <v>0</v>
      </c>
      <c r="X391" s="217">
        <v>0.0021199999999999999</v>
      </c>
      <c r="Y391" s="217">
        <f>X391*K391</f>
        <v>0.0063599999999999993</v>
      </c>
      <c r="Z391" s="217">
        <v>0</v>
      </c>
      <c r="AA391" s="218">
        <f>Z391*K391</f>
        <v>0</v>
      </c>
      <c r="AR391" s="23" t="s">
        <v>259</v>
      </c>
      <c r="AT391" s="23" t="s">
        <v>184</v>
      </c>
      <c r="AU391" s="23" t="s">
        <v>101</v>
      </c>
      <c r="AY391" s="23" t="s">
        <v>183</v>
      </c>
      <c r="BE391" s="132">
        <f>IF(U391="základní",N391,0)</f>
        <v>0</v>
      </c>
      <c r="BF391" s="132">
        <f>IF(U391="snížená",N391,0)</f>
        <v>0</v>
      </c>
      <c r="BG391" s="132">
        <f>IF(U391="zákl. přenesená",N391,0)</f>
        <v>0</v>
      </c>
      <c r="BH391" s="132">
        <f>IF(U391="sníž. přenesená",N391,0)</f>
        <v>0</v>
      </c>
      <c r="BI391" s="132">
        <f>IF(U391="nulová",N391,0)</f>
        <v>0</v>
      </c>
      <c r="BJ391" s="23" t="s">
        <v>36</v>
      </c>
      <c r="BK391" s="132">
        <f>ROUND(L391*K391,2)</f>
        <v>0</v>
      </c>
      <c r="BL391" s="23" t="s">
        <v>259</v>
      </c>
      <c r="BM391" s="23" t="s">
        <v>829</v>
      </c>
    </row>
    <row r="392" s="1" customFormat="1" ht="25.5" customHeight="1">
      <c r="B392" s="174"/>
      <c r="C392" s="209" t="s">
        <v>830</v>
      </c>
      <c r="D392" s="209" t="s">
        <v>184</v>
      </c>
      <c r="E392" s="210" t="s">
        <v>831</v>
      </c>
      <c r="F392" s="211" t="s">
        <v>832</v>
      </c>
      <c r="G392" s="211"/>
      <c r="H392" s="211"/>
      <c r="I392" s="211"/>
      <c r="J392" s="212" t="s">
        <v>308</v>
      </c>
      <c r="K392" s="213">
        <v>13.25</v>
      </c>
      <c r="L392" s="214">
        <v>0</v>
      </c>
      <c r="M392" s="214"/>
      <c r="N392" s="215">
        <f>ROUND(L392*K392,2)</f>
        <v>0</v>
      </c>
      <c r="O392" s="215"/>
      <c r="P392" s="215"/>
      <c r="Q392" s="215"/>
      <c r="R392" s="178"/>
      <c r="T392" s="216" t="s">
        <v>5</v>
      </c>
      <c r="U392" s="57" t="s">
        <v>44</v>
      </c>
      <c r="V392" s="48"/>
      <c r="W392" s="217">
        <f>V392*K392</f>
        <v>0</v>
      </c>
      <c r="X392" s="217">
        <v>0.00022000000000000001</v>
      </c>
      <c r="Y392" s="217">
        <f>X392*K392</f>
        <v>0.0029150000000000001</v>
      </c>
      <c r="Z392" s="217">
        <v>0</v>
      </c>
      <c r="AA392" s="218">
        <f>Z392*K392</f>
        <v>0</v>
      </c>
      <c r="AR392" s="23" t="s">
        <v>259</v>
      </c>
      <c r="AT392" s="23" t="s">
        <v>184</v>
      </c>
      <c r="AU392" s="23" t="s">
        <v>101</v>
      </c>
      <c r="AY392" s="23" t="s">
        <v>183</v>
      </c>
      <c r="BE392" s="132">
        <f>IF(U392="základní",N392,0)</f>
        <v>0</v>
      </c>
      <c r="BF392" s="132">
        <f>IF(U392="snížená",N392,0)</f>
        <v>0</v>
      </c>
      <c r="BG392" s="132">
        <f>IF(U392="zákl. přenesená",N392,0)</f>
        <v>0</v>
      </c>
      <c r="BH392" s="132">
        <f>IF(U392="sníž. přenesená",N392,0)</f>
        <v>0</v>
      </c>
      <c r="BI392" s="132">
        <f>IF(U392="nulová",N392,0)</f>
        <v>0</v>
      </c>
      <c r="BJ392" s="23" t="s">
        <v>36</v>
      </c>
      <c r="BK392" s="132">
        <f>ROUND(L392*K392,2)</f>
        <v>0</v>
      </c>
      <c r="BL392" s="23" t="s">
        <v>259</v>
      </c>
      <c r="BM392" s="23" t="s">
        <v>833</v>
      </c>
    </row>
    <row r="393" s="1" customFormat="1" ht="25.5" customHeight="1">
      <c r="B393" s="174"/>
      <c r="C393" s="209" t="s">
        <v>834</v>
      </c>
      <c r="D393" s="209" t="s">
        <v>184</v>
      </c>
      <c r="E393" s="210" t="s">
        <v>835</v>
      </c>
      <c r="F393" s="211" t="s">
        <v>836</v>
      </c>
      <c r="G393" s="211"/>
      <c r="H393" s="211"/>
      <c r="I393" s="211"/>
      <c r="J393" s="212" t="s">
        <v>262</v>
      </c>
      <c r="K393" s="213">
        <v>0.157</v>
      </c>
      <c r="L393" s="214">
        <v>0</v>
      </c>
      <c r="M393" s="214"/>
      <c r="N393" s="215">
        <f>ROUND(L393*K393,2)</f>
        <v>0</v>
      </c>
      <c r="O393" s="215"/>
      <c r="P393" s="215"/>
      <c r="Q393" s="215"/>
      <c r="R393" s="178"/>
      <c r="T393" s="216" t="s">
        <v>5</v>
      </c>
      <c r="U393" s="57" t="s">
        <v>44</v>
      </c>
      <c r="V393" s="48"/>
      <c r="W393" s="217">
        <f>V393*K393</f>
        <v>0</v>
      </c>
      <c r="X393" s="217">
        <v>0</v>
      </c>
      <c r="Y393" s="217">
        <f>X393*K393</f>
        <v>0</v>
      </c>
      <c r="Z393" s="217">
        <v>0</v>
      </c>
      <c r="AA393" s="218">
        <f>Z393*K393</f>
        <v>0</v>
      </c>
      <c r="AR393" s="23" t="s">
        <v>259</v>
      </c>
      <c r="AT393" s="23" t="s">
        <v>184</v>
      </c>
      <c r="AU393" s="23" t="s">
        <v>101</v>
      </c>
      <c r="AY393" s="23" t="s">
        <v>183</v>
      </c>
      <c r="BE393" s="132">
        <f>IF(U393="základní",N393,0)</f>
        <v>0</v>
      </c>
      <c r="BF393" s="132">
        <f>IF(U393="snížená",N393,0)</f>
        <v>0</v>
      </c>
      <c r="BG393" s="132">
        <f>IF(U393="zákl. přenesená",N393,0)</f>
        <v>0</v>
      </c>
      <c r="BH393" s="132">
        <f>IF(U393="sníž. přenesená",N393,0)</f>
        <v>0</v>
      </c>
      <c r="BI393" s="132">
        <f>IF(U393="nulová",N393,0)</f>
        <v>0</v>
      </c>
      <c r="BJ393" s="23" t="s">
        <v>36</v>
      </c>
      <c r="BK393" s="132">
        <f>ROUND(L393*K393,2)</f>
        <v>0</v>
      </c>
      <c r="BL393" s="23" t="s">
        <v>259</v>
      </c>
      <c r="BM393" s="23" t="s">
        <v>837</v>
      </c>
    </row>
    <row r="394" s="9" customFormat="1" ht="29.88" customHeight="1">
      <c r="B394" s="196"/>
      <c r="C394" s="197"/>
      <c r="D394" s="206" t="s">
        <v>148</v>
      </c>
      <c r="E394" s="206"/>
      <c r="F394" s="206"/>
      <c r="G394" s="206"/>
      <c r="H394" s="206"/>
      <c r="I394" s="206"/>
      <c r="J394" s="206"/>
      <c r="K394" s="206"/>
      <c r="L394" s="206"/>
      <c r="M394" s="206"/>
      <c r="N394" s="239">
        <f>BK394</f>
        <v>0</v>
      </c>
      <c r="O394" s="240"/>
      <c r="P394" s="240"/>
      <c r="Q394" s="240"/>
      <c r="R394" s="199"/>
      <c r="T394" s="200"/>
      <c r="U394" s="197"/>
      <c r="V394" s="197"/>
      <c r="W394" s="201">
        <f>SUM(W395:W403)</f>
        <v>0</v>
      </c>
      <c r="X394" s="197"/>
      <c r="Y394" s="201">
        <f>SUM(Y395:Y403)</f>
        <v>0.40659000000000001</v>
      </c>
      <c r="Z394" s="197"/>
      <c r="AA394" s="202">
        <f>SUM(AA395:AA403)</f>
        <v>0</v>
      </c>
      <c r="AR394" s="203" t="s">
        <v>101</v>
      </c>
      <c r="AT394" s="204" t="s">
        <v>78</v>
      </c>
      <c r="AU394" s="204" t="s">
        <v>36</v>
      </c>
      <c r="AY394" s="203" t="s">
        <v>183</v>
      </c>
      <c r="BK394" s="205">
        <f>SUM(BK395:BK403)</f>
        <v>0</v>
      </c>
    </row>
    <row r="395" s="1" customFormat="1" ht="38.25" customHeight="1">
      <c r="B395" s="174"/>
      <c r="C395" s="209" t="s">
        <v>838</v>
      </c>
      <c r="D395" s="209" t="s">
        <v>184</v>
      </c>
      <c r="E395" s="210" t="s">
        <v>839</v>
      </c>
      <c r="F395" s="211" t="s">
        <v>840</v>
      </c>
      <c r="G395" s="211"/>
      <c r="H395" s="211"/>
      <c r="I395" s="211"/>
      <c r="J395" s="212" t="s">
        <v>187</v>
      </c>
      <c r="K395" s="213">
        <v>1</v>
      </c>
      <c r="L395" s="214">
        <v>0</v>
      </c>
      <c r="M395" s="214"/>
      <c r="N395" s="215">
        <f>ROUND(L395*K395,2)</f>
        <v>0</v>
      </c>
      <c r="O395" s="215"/>
      <c r="P395" s="215"/>
      <c r="Q395" s="215"/>
      <c r="R395" s="178"/>
      <c r="T395" s="216" t="s">
        <v>5</v>
      </c>
      <c r="U395" s="57" t="s">
        <v>44</v>
      </c>
      <c r="V395" s="48"/>
      <c r="W395" s="217">
        <f>V395*K395</f>
        <v>0</v>
      </c>
      <c r="X395" s="217">
        <v>0.00025999999999999998</v>
      </c>
      <c r="Y395" s="217">
        <f>X395*K395</f>
        <v>0.00025999999999999998</v>
      </c>
      <c r="Z395" s="217">
        <v>0</v>
      </c>
      <c r="AA395" s="218">
        <f>Z395*K395</f>
        <v>0</v>
      </c>
      <c r="AR395" s="23" t="s">
        <v>259</v>
      </c>
      <c r="AT395" s="23" t="s">
        <v>184</v>
      </c>
      <c r="AU395" s="23" t="s">
        <v>101</v>
      </c>
      <c r="AY395" s="23" t="s">
        <v>183</v>
      </c>
      <c r="BE395" s="132">
        <f>IF(U395="základní",N395,0)</f>
        <v>0</v>
      </c>
      <c r="BF395" s="132">
        <f>IF(U395="snížená",N395,0)</f>
        <v>0</v>
      </c>
      <c r="BG395" s="132">
        <f>IF(U395="zákl. přenesená",N395,0)</f>
        <v>0</v>
      </c>
      <c r="BH395" s="132">
        <f>IF(U395="sníž. přenesená",N395,0)</f>
        <v>0</v>
      </c>
      <c r="BI395" s="132">
        <f>IF(U395="nulová",N395,0)</f>
        <v>0</v>
      </c>
      <c r="BJ395" s="23" t="s">
        <v>36</v>
      </c>
      <c r="BK395" s="132">
        <f>ROUND(L395*K395,2)</f>
        <v>0</v>
      </c>
      <c r="BL395" s="23" t="s">
        <v>259</v>
      </c>
      <c r="BM395" s="23" t="s">
        <v>841</v>
      </c>
    </row>
    <row r="396" s="1" customFormat="1" ht="16.5" customHeight="1">
      <c r="B396" s="174"/>
      <c r="C396" s="241" t="s">
        <v>842</v>
      </c>
      <c r="D396" s="241" t="s">
        <v>438</v>
      </c>
      <c r="E396" s="242" t="s">
        <v>843</v>
      </c>
      <c r="F396" s="243" t="s">
        <v>844</v>
      </c>
      <c r="G396" s="243"/>
      <c r="H396" s="243"/>
      <c r="I396" s="243"/>
      <c r="J396" s="244" t="s">
        <v>313</v>
      </c>
      <c r="K396" s="245">
        <v>2</v>
      </c>
      <c r="L396" s="246">
        <v>0</v>
      </c>
      <c r="M396" s="246"/>
      <c r="N396" s="247">
        <f>ROUND(L396*K396,2)</f>
        <v>0</v>
      </c>
      <c r="O396" s="215"/>
      <c r="P396" s="215"/>
      <c r="Q396" s="215"/>
      <c r="R396" s="178"/>
      <c r="T396" s="216" t="s">
        <v>5</v>
      </c>
      <c r="U396" s="57" t="s">
        <v>44</v>
      </c>
      <c r="V396" s="48"/>
      <c r="W396" s="217">
        <f>V396*K396</f>
        <v>0</v>
      </c>
      <c r="X396" s="217">
        <v>0.010999999999999999</v>
      </c>
      <c r="Y396" s="217">
        <f>X396*K396</f>
        <v>0.021999999999999999</v>
      </c>
      <c r="Z396" s="217">
        <v>0</v>
      </c>
      <c r="AA396" s="218">
        <f>Z396*K396</f>
        <v>0</v>
      </c>
      <c r="AR396" s="23" t="s">
        <v>339</v>
      </c>
      <c r="AT396" s="23" t="s">
        <v>438</v>
      </c>
      <c r="AU396" s="23" t="s">
        <v>101</v>
      </c>
      <c r="AY396" s="23" t="s">
        <v>183</v>
      </c>
      <c r="BE396" s="132">
        <f>IF(U396="základní",N396,0)</f>
        <v>0</v>
      </c>
      <c r="BF396" s="132">
        <f>IF(U396="snížená",N396,0)</f>
        <v>0</v>
      </c>
      <c r="BG396" s="132">
        <f>IF(U396="zákl. přenesená",N396,0)</f>
        <v>0</v>
      </c>
      <c r="BH396" s="132">
        <f>IF(U396="sníž. přenesená",N396,0)</f>
        <v>0</v>
      </c>
      <c r="BI396" s="132">
        <f>IF(U396="nulová",N396,0)</f>
        <v>0</v>
      </c>
      <c r="BJ396" s="23" t="s">
        <v>36</v>
      </c>
      <c r="BK396" s="132">
        <f>ROUND(L396*K396,2)</f>
        <v>0</v>
      </c>
      <c r="BL396" s="23" t="s">
        <v>259</v>
      </c>
      <c r="BM396" s="23" t="s">
        <v>845</v>
      </c>
    </row>
    <row r="397" s="1" customFormat="1" ht="38.25" customHeight="1">
      <c r="B397" s="174"/>
      <c r="C397" s="209" t="s">
        <v>846</v>
      </c>
      <c r="D397" s="209" t="s">
        <v>184</v>
      </c>
      <c r="E397" s="210" t="s">
        <v>847</v>
      </c>
      <c r="F397" s="211" t="s">
        <v>848</v>
      </c>
      <c r="G397" s="211"/>
      <c r="H397" s="211"/>
      <c r="I397" s="211"/>
      <c r="J397" s="212" t="s">
        <v>187</v>
      </c>
      <c r="K397" s="213">
        <v>2</v>
      </c>
      <c r="L397" s="214">
        <v>0</v>
      </c>
      <c r="M397" s="214"/>
      <c r="N397" s="215">
        <f>ROUND(L397*K397,2)</f>
        <v>0</v>
      </c>
      <c r="O397" s="215"/>
      <c r="P397" s="215"/>
      <c r="Q397" s="215"/>
      <c r="R397" s="178"/>
      <c r="T397" s="216" t="s">
        <v>5</v>
      </c>
      <c r="U397" s="57" t="s">
        <v>44</v>
      </c>
      <c r="V397" s="48"/>
      <c r="W397" s="217">
        <f>V397*K397</f>
        <v>0</v>
      </c>
      <c r="X397" s="217">
        <v>0.00027</v>
      </c>
      <c r="Y397" s="217">
        <f>X397*K397</f>
        <v>0.00054000000000000001</v>
      </c>
      <c r="Z397" s="217">
        <v>0</v>
      </c>
      <c r="AA397" s="218">
        <f>Z397*K397</f>
        <v>0</v>
      </c>
      <c r="AR397" s="23" t="s">
        <v>259</v>
      </c>
      <c r="AT397" s="23" t="s">
        <v>184</v>
      </c>
      <c r="AU397" s="23" t="s">
        <v>101</v>
      </c>
      <c r="AY397" s="23" t="s">
        <v>183</v>
      </c>
      <c r="BE397" s="132">
        <f>IF(U397="základní",N397,0)</f>
        <v>0</v>
      </c>
      <c r="BF397" s="132">
        <f>IF(U397="snížená",N397,0)</f>
        <v>0</v>
      </c>
      <c r="BG397" s="132">
        <f>IF(U397="zákl. přenesená",N397,0)</f>
        <v>0</v>
      </c>
      <c r="BH397" s="132">
        <f>IF(U397="sníž. přenesená",N397,0)</f>
        <v>0</v>
      </c>
      <c r="BI397" s="132">
        <f>IF(U397="nulová",N397,0)</f>
        <v>0</v>
      </c>
      <c r="BJ397" s="23" t="s">
        <v>36</v>
      </c>
      <c r="BK397" s="132">
        <f>ROUND(L397*K397,2)</f>
        <v>0</v>
      </c>
      <c r="BL397" s="23" t="s">
        <v>259</v>
      </c>
      <c r="BM397" s="23" t="s">
        <v>849</v>
      </c>
    </row>
    <row r="398" s="1" customFormat="1" ht="25.5" customHeight="1">
      <c r="B398" s="174"/>
      <c r="C398" s="241" t="s">
        <v>850</v>
      </c>
      <c r="D398" s="241" t="s">
        <v>438</v>
      </c>
      <c r="E398" s="242" t="s">
        <v>851</v>
      </c>
      <c r="F398" s="243" t="s">
        <v>852</v>
      </c>
      <c r="G398" s="243"/>
      <c r="H398" s="243"/>
      <c r="I398" s="243"/>
      <c r="J398" s="244" t="s">
        <v>313</v>
      </c>
      <c r="K398" s="245">
        <v>2</v>
      </c>
      <c r="L398" s="246">
        <v>0</v>
      </c>
      <c r="M398" s="246"/>
      <c r="N398" s="247">
        <f>ROUND(L398*K398,2)</f>
        <v>0</v>
      </c>
      <c r="O398" s="215"/>
      <c r="P398" s="215"/>
      <c r="Q398" s="215"/>
      <c r="R398" s="178"/>
      <c r="T398" s="216" t="s">
        <v>5</v>
      </c>
      <c r="U398" s="57" t="s">
        <v>44</v>
      </c>
      <c r="V398" s="48"/>
      <c r="W398" s="217">
        <f>V398*K398</f>
        <v>0</v>
      </c>
      <c r="X398" s="217">
        <v>0.024</v>
      </c>
      <c r="Y398" s="217">
        <f>X398*K398</f>
        <v>0.048000000000000001</v>
      </c>
      <c r="Z398" s="217">
        <v>0</v>
      </c>
      <c r="AA398" s="218">
        <f>Z398*K398</f>
        <v>0</v>
      </c>
      <c r="AR398" s="23" t="s">
        <v>339</v>
      </c>
      <c r="AT398" s="23" t="s">
        <v>438</v>
      </c>
      <c r="AU398" s="23" t="s">
        <v>101</v>
      </c>
      <c r="AY398" s="23" t="s">
        <v>183</v>
      </c>
      <c r="BE398" s="132">
        <f>IF(U398="základní",N398,0)</f>
        <v>0</v>
      </c>
      <c r="BF398" s="132">
        <f>IF(U398="snížená",N398,0)</f>
        <v>0</v>
      </c>
      <c r="BG398" s="132">
        <f>IF(U398="zákl. přenesená",N398,0)</f>
        <v>0</v>
      </c>
      <c r="BH398" s="132">
        <f>IF(U398="sníž. přenesená",N398,0)</f>
        <v>0</v>
      </c>
      <c r="BI398" s="132">
        <f>IF(U398="nulová",N398,0)</f>
        <v>0</v>
      </c>
      <c r="BJ398" s="23" t="s">
        <v>36</v>
      </c>
      <c r="BK398" s="132">
        <f>ROUND(L398*K398,2)</f>
        <v>0</v>
      </c>
      <c r="BL398" s="23" t="s">
        <v>259</v>
      </c>
      <c r="BM398" s="23" t="s">
        <v>853</v>
      </c>
    </row>
    <row r="399" s="1" customFormat="1" ht="38.25" customHeight="1">
      <c r="B399" s="174"/>
      <c r="C399" s="209" t="s">
        <v>854</v>
      </c>
      <c r="D399" s="209" t="s">
        <v>184</v>
      </c>
      <c r="E399" s="210" t="s">
        <v>855</v>
      </c>
      <c r="F399" s="211" t="s">
        <v>856</v>
      </c>
      <c r="G399" s="211"/>
      <c r="H399" s="211"/>
      <c r="I399" s="211"/>
      <c r="J399" s="212" t="s">
        <v>313</v>
      </c>
      <c r="K399" s="213">
        <v>6</v>
      </c>
      <c r="L399" s="214">
        <v>0</v>
      </c>
      <c r="M399" s="214"/>
      <c r="N399" s="215">
        <f>ROUND(L399*K399,2)</f>
        <v>0</v>
      </c>
      <c r="O399" s="215"/>
      <c r="P399" s="215"/>
      <c r="Q399" s="215"/>
      <c r="R399" s="178"/>
      <c r="T399" s="216" t="s">
        <v>5</v>
      </c>
      <c r="U399" s="57" t="s">
        <v>44</v>
      </c>
      <c r="V399" s="48"/>
      <c r="W399" s="217">
        <f>V399*K399</f>
        <v>0</v>
      </c>
      <c r="X399" s="217">
        <v>0</v>
      </c>
      <c r="Y399" s="217">
        <f>X399*K399</f>
        <v>0</v>
      </c>
      <c r="Z399" s="217">
        <v>0</v>
      </c>
      <c r="AA399" s="218">
        <f>Z399*K399</f>
        <v>0</v>
      </c>
      <c r="AR399" s="23" t="s">
        <v>259</v>
      </c>
      <c r="AT399" s="23" t="s">
        <v>184</v>
      </c>
      <c r="AU399" s="23" t="s">
        <v>101</v>
      </c>
      <c r="AY399" s="23" t="s">
        <v>183</v>
      </c>
      <c r="BE399" s="132">
        <f>IF(U399="základní",N399,0)</f>
        <v>0</v>
      </c>
      <c r="BF399" s="132">
        <f>IF(U399="snížená",N399,0)</f>
        <v>0</v>
      </c>
      <c r="BG399" s="132">
        <f>IF(U399="zákl. přenesená",N399,0)</f>
        <v>0</v>
      </c>
      <c r="BH399" s="132">
        <f>IF(U399="sníž. přenesená",N399,0)</f>
        <v>0</v>
      </c>
      <c r="BI399" s="132">
        <f>IF(U399="nulová",N399,0)</f>
        <v>0</v>
      </c>
      <c r="BJ399" s="23" t="s">
        <v>36</v>
      </c>
      <c r="BK399" s="132">
        <f>ROUND(L399*K399,2)</f>
        <v>0</v>
      </c>
      <c r="BL399" s="23" t="s">
        <v>259</v>
      </c>
      <c r="BM399" s="23" t="s">
        <v>857</v>
      </c>
    </row>
    <row r="400" s="1" customFormat="1" ht="38.25" customHeight="1">
      <c r="B400" s="174"/>
      <c r="C400" s="241" t="s">
        <v>858</v>
      </c>
      <c r="D400" s="241" t="s">
        <v>438</v>
      </c>
      <c r="E400" s="242" t="s">
        <v>859</v>
      </c>
      <c r="F400" s="243" t="s">
        <v>860</v>
      </c>
      <c r="G400" s="243"/>
      <c r="H400" s="243"/>
      <c r="I400" s="243"/>
      <c r="J400" s="244" t="s">
        <v>313</v>
      </c>
      <c r="K400" s="245">
        <v>6</v>
      </c>
      <c r="L400" s="246">
        <v>0</v>
      </c>
      <c r="M400" s="246"/>
      <c r="N400" s="247">
        <f>ROUND(L400*K400,2)</f>
        <v>0</v>
      </c>
      <c r="O400" s="215"/>
      <c r="P400" s="215"/>
      <c r="Q400" s="215"/>
      <c r="R400" s="178"/>
      <c r="T400" s="216" t="s">
        <v>5</v>
      </c>
      <c r="U400" s="57" t="s">
        <v>44</v>
      </c>
      <c r="V400" s="48"/>
      <c r="W400" s="217">
        <f>V400*K400</f>
        <v>0</v>
      </c>
      <c r="X400" s="217">
        <v>0.016</v>
      </c>
      <c r="Y400" s="217">
        <f>X400*K400</f>
        <v>0.096000000000000002</v>
      </c>
      <c r="Z400" s="217">
        <v>0</v>
      </c>
      <c r="AA400" s="218">
        <f>Z400*K400</f>
        <v>0</v>
      </c>
      <c r="AR400" s="23" t="s">
        <v>339</v>
      </c>
      <c r="AT400" s="23" t="s">
        <v>438</v>
      </c>
      <c r="AU400" s="23" t="s">
        <v>101</v>
      </c>
      <c r="AY400" s="23" t="s">
        <v>183</v>
      </c>
      <c r="BE400" s="132">
        <f>IF(U400="základní",N400,0)</f>
        <v>0</v>
      </c>
      <c r="BF400" s="132">
        <f>IF(U400="snížená",N400,0)</f>
        <v>0</v>
      </c>
      <c r="BG400" s="132">
        <f>IF(U400="zákl. přenesená",N400,0)</f>
        <v>0</v>
      </c>
      <c r="BH400" s="132">
        <f>IF(U400="sníž. přenesená",N400,0)</f>
        <v>0</v>
      </c>
      <c r="BI400" s="132">
        <f>IF(U400="nulová",N400,0)</f>
        <v>0</v>
      </c>
      <c r="BJ400" s="23" t="s">
        <v>36</v>
      </c>
      <c r="BK400" s="132">
        <f>ROUND(L400*K400,2)</f>
        <v>0</v>
      </c>
      <c r="BL400" s="23" t="s">
        <v>259</v>
      </c>
      <c r="BM400" s="23" t="s">
        <v>861</v>
      </c>
    </row>
    <row r="401" s="1" customFormat="1" ht="25.5" customHeight="1">
      <c r="B401" s="174"/>
      <c r="C401" s="209" t="s">
        <v>862</v>
      </c>
      <c r="D401" s="209" t="s">
        <v>184</v>
      </c>
      <c r="E401" s="210" t="s">
        <v>863</v>
      </c>
      <c r="F401" s="211" t="s">
        <v>864</v>
      </c>
      <c r="G401" s="211"/>
      <c r="H401" s="211"/>
      <c r="I401" s="211"/>
      <c r="J401" s="212" t="s">
        <v>313</v>
      </c>
      <c r="K401" s="213">
        <v>3</v>
      </c>
      <c r="L401" s="214">
        <v>0</v>
      </c>
      <c r="M401" s="214"/>
      <c r="N401" s="215">
        <f>ROUND(L401*K401,2)</f>
        <v>0</v>
      </c>
      <c r="O401" s="215"/>
      <c r="P401" s="215"/>
      <c r="Q401" s="215"/>
      <c r="R401" s="178"/>
      <c r="T401" s="216" t="s">
        <v>5</v>
      </c>
      <c r="U401" s="57" t="s">
        <v>44</v>
      </c>
      <c r="V401" s="48"/>
      <c r="W401" s="217">
        <f>V401*K401</f>
        <v>0</v>
      </c>
      <c r="X401" s="217">
        <v>0.00093000000000000005</v>
      </c>
      <c r="Y401" s="217">
        <f>X401*K401</f>
        <v>0.0027899999999999999</v>
      </c>
      <c r="Z401" s="217">
        <v>0</v>
      </c>
      <c r="AA401" s="218">
        <f>Z401*K401</f>
        <v>0</v>
      </c>
      <c r="AR401" s="23" t="s">
        <v>259</v>
      </c>
      <c r="AT401" s="23" t="s">
        <v>184</v>
      </c>
      <c r="AU401" s="23" t="s">
        <v>101</v>
      </c>
      <c r="AY401" s="23" t="s">
        <v>183</v>
      </c>
      <c r="BE401" s="132">
        <f>IF(U401="základní",N401,0)</f>
        <v>0</v>
      </c>
      <c r="BF401" s="132">
        <f>IF(U401="snížená",N401,0)</f>
        <v>0</v>
      </c>
      <c r="BG401" s="132">
        <f>IF(U401="zákl. přenesená",N401,0)</f>
        <v>0</v>
      </c>
      <c r="BH401" s="132">
        <f>IF(U401="sníž. přenesená",N401,0)</f>
        <v>0</v>
      </c>
      <c r="BI401" s="132">
        <f>IF(U401="nulová",N401,0)</f>
        <v>0</v>
      </c>
      <c r="BJ401" s="23" t="s">
        <v>36</v>
      </c>
      <c r="BK401" s="132">
        <f>ROUND(L401*K401,2)</f>
        <v>0</v>
      </c>
      <c r="BL401" s="23" t="s">
        <v>259</v>
      </c>
      <c r="BM401" s="23" t="s">
        <v>865</v>
      </c>
    </row>
    <row r="402" s="1" customFormat="1" ht="25.5" customHeight="1">
      <c r="B402" s="174"/>
      <c r="C402" s="241" t="s">
        <v>866</v>
      </c>
      <c r="D402" s="241" t="s">
        <v>438</v>
      </c>
      <c r="E402" s="242" t="s">
        <v>867</v>
      </c>
      <c r="F402" s="243" t="s">
        <v>868</v>
      </c>
      <c r="G402" s="243"/>
      <c r="H402" s="243"/>
      <c r="I402" s="243"/>
      <c r="J402" s="244" t="s">
        <v>313</v>
      </c>
      <c r="K402" s="245">
        <v>3</v>
      </c>
      <c r="L402" s="246">
        <v>0</v>
      </c>
      <c r="M402" s="246"/>
      <c r="N402" s="247">
        <f>ROUND(L402*K402,2)</f>
        <v>0</v>
      </c>
      <c r="O402" s="215"/>
      <c r="P402" s="215"/>
      <c r="Q402" s="215"/>
      <c r="R402" s="178"/>
      <c r="T402" s="216" t="s">
        <v>5</v>
      </c>
      <c r="U402" s="57" t="s">
        <v>44</v>
      </c>
      <c r="V402" s="48"/>
      <c r="W402" s="217">
        <f>V402*K402</f>
        <v>0</v>
      </c>
      <c r="X402" s="217">
        <v>0.079000000000000001</v>
      </c>
      <c r="Y402" s="217">
        <f>X402*K402</f>
        <v>0.23699999999999999</v>
      </c>
      <c r="Z402" s="217">
        <v>0</v>
      </c>
      <c r="AA402" s="218">
        <f>Z402*K402</f>
        <v>0</v>
      </c>
      <c r="AR402" s="23" t="s">
        <v>339</v>
      </c>
      <c r="AT402" s="23" t="s">
        <v>438</v>
      </c>
      <c r="AU402" s="23" t="s">
        <v>101</v>
      </c>
      <c r="AY402" s="23" t="s">
        <v>183</v>
      </c>
      <c r="BE402" s="132">
        <f>IF(U402="základní",N402,0)</f>
        <v>0</v>
      </c>
      <c r="BF402" s="132">
        <f>IF(U402="snížená",N402,0)</f>
        <v>0</v>
      </c>
      <c r="BG402" s="132">
        <f>IF(U402="zákl. přenesená",N402,0)</f>
        <v>0</v>
      </c>
      <c r="BH402" s="132">
        <f>IF(U402="sníž. přenesená",N402,0)</f>
        <v>0</v>
      </c>
      <c r="BI402" s="132">
        <f>IF(U402="nulová",N402,0)</f>
        <v>0</v>
      </c>
      <c r="BJ402" s="23" t="s">
        <v>36</v>
      </c>
      <c r="BK402" s="132">
        <f>ROUND(L402*K402,2)</f>
        <v>0</v>
      </c>
      <c r="BL402" s="23" t="s">
        <v>259</v>
      </c>
      <c r="BM402" s="23" t="s">
        <v>869</v>
      </c>
    </row>
    <row r="403" s="1" customFormat="1" ht="25.5" customHeight="1">
      <c r="B403" s="174"/>
      <c r="C403" s="209" t="s">
        <v>870</v>
      </c>
      <c r="D403" s="209" t="s">
        <v>184</v>
      </c>
      <c r="E403" s="210" t="s">
        <v>871</v>
      </c>
      <c r="F403" s="211" t="s">
        <v>872</v>
      </c>
      <c r="G403" s="211"/>
      <c r="H403" s="211"/>
      <c r="I403" s="211"/>
      <c r="J403" s="212" t="s">
        <v>262</v>
      </c>
      <c r="K403" s="213">
        <v>0.40699999999999997</v>
      </c>
      <c r="L403" s="214">
        <v>0</v>
      </c>
      <c r="M403" s="214"/>
      <c r="N403" s="215">
        <f>ROUND(L403*K403,2)</f>
        <v>0</v>
      </c>
      <c r="O403" s="215"/>
      <c r="P403" s="215"/>
      <c r="Q403" s="215"/>
      <c r="R403" s="178"/>
      <c r="T403" s="216" t="s">
        <v>5</v>
      </c>
      <c r="U403" s="57" t="s">
        <v>44</v>
      </c>
      <c r="V403" s="48"/>
      <c r="W403" s="217">
        <f>V403*K403</f>
        <v>0</v>
      </c>
      <c r="X403" s="217">
        <v>0</v>
      </c>
      <c r="Y403" s="217">
        <f>X403*K403</f>
        <v>0</v>
      </c>
      <c r="Z403" s="217">
        <v>0</v>
      </c>
      <c r="AA403" s="218">
        <f>Z403*K403</f>
        <v>0</v>
      </c>
      <c r="AR403" s="23" t="s">
        <v>259</v>
      </c>
      <c r="AT403" s="23" t="s">
        <v>184</v>
      </c>
      <c r="AU403" s="23" t="s">
        <v>101</v>
      </c>
      <c r="AY403" s="23" t="s">
        <v>183</v>
      </c>
      <c r="BE403" s="132">
        <f>IF(U403="základní",N403,0)</f>
        <v>0</v>
      </c>
      <c r="BF403" s="132">
        <f>IF(U403="snížená",N403,0)</f>
        <v>0</v>
      </c>
      <c r="BG403" s="132">
        <f>IF(U403="zákl. přenesená",N403,0)</f>
        <v>0</v>
      </c>
      <c r="BH403" s="132">
        <f>IF(U403="sníž. přenesená",N403,0)</f>
        <v>0</v>
      </c>
      <c r="BI403" s="132">
        <f>IF(U403="nulová",N403,0)</f>
        <v>0</v>
      </c>
      <c r="BJ403" s="23" t="s">
        <v>36</v>
      </c>
      <c r="BK403" s="132">
        <f>ROUND(L403*K403,2)</f>
        <v>0</v>
      </c>
      <c r="BL403" s="23" t="s">
        <v>259</v>
      </c>
      <c r="BM403" s="23" t="s">
        <v>873</v>
      </c>
    </row>
    <row r="404" s="9" customFormat="1" ht="29.88" customHeight="1">
      <c r="B404" s="196"/>
      <c r="C404" s="197"/>
      <c r="D404" s="206" t="s">
        <v>149</v>
      </c>
      <c r="E404" s="206"/>
      <c r="F404" s="206"/>
      <c r="G404" s="206"/>
      <c r="H404" s="206"/>
      <c r="I404" s="206"/>
      <c r="J404" s="206"/>
      <c r="K404" s="206"/>
      <c r="L404" s="206"/>
      <c r="M404" s="206"/>
      <c r="N404" s="239">
        <f>BK404</f>
        <v>0</v>
      </c>
      <c r="O404" s="240"/>
      <c r="P404" s="240"/>
      <c r="Q404" s="240"/>
      <c r="R404" s="199"/>
      <c r="T404" s="200"/>
      <c r="U404" s="197"/>
      <c r="V404" s="197"/>
      <c r="W404" s="201">
        <f>SUM(W405:W413)</f>
        <v>0</v>
      </c>
      <c r="X404" s="197"/>
      <c r="Y404" s="201">
        <f>SUM(Y405:Y413)</f>
        <v>1.6564159999999999</v>
      </c>
      <c r="Z404" s="197"/>
      <c r="AA404" s="202">
        <f>SUM(AA405:AA413)</f>
        <v>0</v>
      </c>
      <c r="AR404" s="203" t="s">
        <v>101</v>
      </c>
      <c r="AT404" s="204" t="s">
        <v>78</v>
      </c>
      <c r="AU404" s="204" t="s">
        <v>36</v>
      </c>
      <c r="AY404" s="203" t="s">
        <v>183</v>
      </c>
      <c r="BK404" s="205">
        <f>SUM(BK405:BK413)</f>
        <v>0</v>
      </c>
    </row>
    <row r="405" s="1" customFormat="1" ht="38.25" customHeight="1">
      <c r="B405" s="174"/>
      <c r="C405" s="209" t="s">
        <v>874</v>
      </c>
      <c r="D405" s="209" t="s">
        <v>184</v>
      </c>
      <c r="E405" s="210" t="s">
        <v>875</v>
      </c>
      <c r="F405" s="211" t="s">
        <v>876</v>
      </c>
      <c r="G405" s="211"/>
      <c r="H405" s="211"/>
      <c r="I405" s="211"/>
      <c r="J405" s="212" t="s">
        <v>187</v>
      </c>
      <c r="K405" s="213">
        <v>65.599999999999994</v>
      </c>
      <c r="L405" s="214">
        <v>0</v>
      </c>
      <c r="M405" s="214"/>
      <c r="N405" s="215">
        <f>ROUND(L405*K405,2)</f>
        <v>0</v>
      </c>
      <c r="O405" s="215"/>
      <c r="P405" s="215"/>
      <c r="Q405" s="215"/>
      <c r="R405" s="178"/>
      <c r="T405" s="216" t="s">
        <v>5</v>
      </c>
      <c r="U405" s="57" t="s">
        <v>44</v>
      </c>
      <c r="V405" s="48"/>
      <c r="W405" s="217">
        <f>V405*K405</f>
        <v>0</v>
      </c>
      <c r="X405" s="217">
        <v>0.0036700000000000001</v>
      </c>
      <c r="Y405" s="217">
        <f>X405*K405</f>
        <v>0.24075199999999999</v>
      </c>
      <c r="Z405" s="217">
        <v>0</v>
      </c>
      <c r="AA405" s="218">
        <f>Z405*K405</f>
        <v>0</v>
      </c>
      <c r="AR405" s="23" t="s">
        <v>259</v>
      </c>
      <c r="AT405" s="23" t="s">
        <v>184</v>
      </c>
      <c r="AU405" s="23" t="s">
        <v>101</v>
      </c>
      <c r="AY405" s="23" t="s">
        <v>183</v>
      </c>
      <c r="BE405" s="132">
        <f>IF(U405="základní",N405,0)</f>
        <v>0</v>
      </c>
      <c r="BF405" s="132">
        <f>IF(U405="snížená",N405,0)</f>
        <v>0</v>
      </c>
      <c r="BG405" s="132">
        <f>IF(U405="zákl. přenesená",N405,0)</f>
        <v>0</v>
      </c>
      <c r="BH405" s="132">
        <f>IF(U405="sníž. přenesená",N405,0)</f>
        <v>0</v>
      </c>
      <c r="BI405" s="132">
        <f>IF(U405="nulová",N405,0)</f>
        <v>0</v>
      </c>
      <c r="BJ405" s="23" t="s">
        <v>36</v>
      </c>
      <c r="BK405" s="132">
        <f>ROUND(L405*K405,2)</f>
        <v>0</v>
      </c>
      <c r="BL405" s="23" t="s">
        <v>259</v>
      </c>
      <c r="BM405" s="23" t="s">
        <v>877</v>
      </c>
    </row>
    <row r="406" s="10" customFormat="1" ht="25.5" customHeight="1">
      <c r="B406" s="219"/>
      <c r="C406" s="220"/>
      <c r="D406" s="220"/>
      <c r="E406" s="221" t="s">
        <v>5</v>
      </c>
      <c r="F406" s="222" t="s">
        <v>878</v>
      </c>
      <c r="G406" s="223"/>
      <c r="H406" s="223"/>
      <c r="I406" s="223"/>
      <c r="J406" s="220"/>
      <c r="K406" s="224">
        <v>65.599999999999994</v>
      </c>
      <c r="L406" s="220"/>
      <c r="M406" s="220"/>
      <c r="N406" s="220"/>
      <c r="O406" s="220"/>
      <c r="P406" s="220"/>
      <c r="Q406" s="220"/>
      <c r="R406" s="225"/>
      <c r="T406" s="226"/>
      <c r="U406" s="220"/>
      <c r="V406" s="220"/>
      <c r="W406" s="220"/>
      <c r="X406" s="220"/>
      <c r="Y406" s="220"/>
      <c r="Z406" s="220"/>
      <c r="AA406" s="227"/>
      <c r="AT406" s="228" t="s">
        <v>191</v>
      </c>
      <c r="AU406" s="228" t="s">
        <v>101</v>
      </c>
      <c r="AV406" s="10" t="s">
        <v>101</v>
      </c>
      <c r="AW406" s="10" t="s">
        <v>35</v>
      </c>
      <c r="AX406" s="10" t="s">
        <v>36</v>
      </c>
      <c r="AY406" s="228" t="s">
        <v>183</v>
      </c>
    </row>
    <row r="407" s="1" customFormat="1" ht="25.5" customHeight="1">
      <c r="B407" s="174"/>
      <c r="C407" s="241" t="s">
        <v>879</v>
      </c>
      <c r="D407" s="241" t="s">
        <v>438</v>
      </c>
      <c r="E407" s="242" t="s">
        <v>880</v>
      </c>
      <c r="F407" s="243" t="s">
        <v>881</v>
      </c>
      <c r="G407" s="243"/>
      <c r="H407" s="243"/>
      <c r="I407" s="243"/>
      <c r="J407" s="244" t="s">
        <v>187</v>
      </c>
      <c r="K407" s="245">
        <v>72.159999999999997</v>
      </c>
      <c r="L407" s="246">
        <v>0</v>
      </c>
      <c r="M407" s="246"/>
      <c r="N407" s="247">
        <f>ROUND(L407*K407,2)</f>
        <v>0</v>
      </c>
      <c r="O407" s="215"/>
      <c r="P407" s="215"/>
      <c r="Q407" s="215"/>
      <c r="R407" s="178"/>
      <c r="T407" s="216" t="s">
        <v>5</v>
      </c>
      <c r="U407" s="57" t="s">
        <v>44</v>
      </c>
      <c r="V407" s="48"/>
      <c r="W407" s="217">
        <f>V407*K407</f>
        <v>0</v>
      </c>
      <c r="X407" s="217">
        <v>0.019199999999999998</v>
      </c>
      <c r="Y407" s="217">
        <f>X407*K407</f>
        <v>1.3854719999999998</v>
      </c>
      <c r="Z407" s="217">
        <v>0</v>
      </c>
      <c r="AA407" s="218">
        <f>Z407*K407</f>
        <v>0</v>
      </c>
      <c r="AR407" s="23" t="s">
        <v>339</v>
      </c>
      <c r="AT407" s="23" t="s">
        <v>438</v>
      </c>
      <c r="AU407" s="23" t="s">
        <v>101</v>
      </c>
      <c r="AY407" s="23" t="s">
        <v>183</v>
      </c>
      <c r="BE407" s="132">
        <f>IF(U407="základní",N407,0)</f>
        <v>0</v>
      </c>
      <c r="BF407" s="132">
        <f>IF(U407="snížená",N407,0)</f>
        <v>0</v>
      </c>
      <c r="BG407" s="132">
        <f>IF(U407="zákl. přenesená",N407,0)</f>
        <v>0</v>
      </c>
      <c r="BH407" s="132">
        <f>IF(U407="sníž. přenesená",N407,0)</f>
        <v>0</v>
      </c>
      <c r="BI407" s="132">
        <f>IF(U407="nulová",N407,0)</f>
        <v>0</v>
      </c>
      <c r="BJ407" s="23" t="s">
        <v>36</v>
      </c>
      <c r="BK407" s="132">
        <f>ROUND(L407*K407,2)</f>
        <v>0</v>
      </c>
      <c r="BL407" s="23" t="s">
        <v>259</v>
      </c>
      <c r="BM407" s="23" t="s">
        <v>882</v>
      </c>
    </row>
    <row r="408" s="1" customFormat="1" ht="16.5" customHeight="1">
      <c r="B408" s="174"/>
      <c r="C408" s="209" t="s">
        <v>883</v>
      </c>
      <c r="D408" s="209" t="s">
        <v>184</v>
      </c>
      <c r="E408" s="210" t="s">
        <v>884</v>
      </c>
      <c r="F408" s="211" t="s">
        <v>885</v>
      </c>
      <c r="G408" s="211"/>
      <c r="H408" s="211"/>
      <c r="I408" s="211"/>
      <c r="J408" s="212" t="s">
        <v>187</v>
      </c>
      <c r="K408" s="213">
        <v>65.599999999999994</v>
      </c>
      <c r="L408" s="214">
        <v>0</v>
      </c>
      <c r="M408" s="214"/>
      <c r="N408" s="215">
        <f>ROUND(L408*K408,2)</f>
        <v>0</v>
      </c>
      <c r="O408" s="215"/>
      <c r="P408" s="215"/>
      <c r="Q408" s="215"/>
      <c r="R408" s="178"/>
      <c r="T408" s="216" t="s">
        <v>5</v>
      </c>
      <c r="U408" s="57" t="s">
        <v>44</v>
      </c>
      <c r="V408" s="48"/>
      <c r="W408" s="217">
        <f>V408*K408</f>
        <v>0</v>
      </c>
      <c r="X408" s="217">
        <v>0.00029999999999999997</v>
      </c>
      <c r="Y408" s="217">
        <f>X408*K408</f>
        <v>0.019679999999999996</v>
      </c>
      <c r="Z408" s="217">
        <v>0</v>
      </c>
      <c r="AA408" s="218">
        <f>Z408*K408</f>
        <v>0</v>
      </c>
      <c r="AR408" s="23" t="s">
        <v>259</v>
      </c>
      <c r="AT408" s="23" t="s">
        <v>184</v>
      </c>
      <c r="AU408" s="23" t="s">
        <v>101</v>
      </c>
      <c r="AY408" s="23" t="s">
        <v>183</v>
      </c>
      <c r="BE408" s="132">
        <f>IF(U408="základní",N408,0)</f>
        <v>0</v>
      </c>
      <c r="BF408" s="132">
        <f>IF(U408="snížená",N408,0)</f>
        <v>0</v>
      </c>
      <c r="BG408" s="132">
        <f>IF(U408="zákl. přenesená",N408,0)</f>
        <v>0</v>
      </c>
      <c r="BH408" s="132">
        <f>IF(U408="sníž. přenesená",N408,0)</f>
        <v>0</v>
      </c>
      <c r="BI408" s="132">
        <f>IF(U408="nulová",N408,0)</f>
        <v>0</v>
      </c>
      <c r="BJ408" s="23" t="s">
        <v>36</v>
      </c>
      <c r="BK408" s="132">
        <f>ROUND(L408*K408,2)</f>
        <v>0</v>
      </c>
      <c r="BL408" s="23" t="s">
        <v>259</v>
      </c>
      <c r="BM408" s="23" t="s">
        <v>886</v>
      </c>
    </row>
    <row r="409" s="1" customFormat="1" ht="16.5" customHeight="1">
      <c r="B409" s="174"/>
      <c r="C409" s="209" t="s">
        <v>887</v>
      </c>
      <c r="D409" s="209" t="s">
        <v>184</v>
      </c>
      <c r="E409" s="210" t="s">
        <v>888</v>
      </c>
      <c r="F409" s="211" t="s">
        <v>889</v>
      </c>
      <c r="G409" s="211"/>
      <c r="H409" s="211"/>
      <c r="I409" s="211"/>
      <c r="J409" s="212" t="s">
        <v>308</v>
      </c>
      <c r="K409" s="213">
        <v>120</v>
      </c>
      <c r="L409" s="214">
        <v>0</v>
      </c>
      <c r="M409" s="214"/>
      <c r="N409" s="215">
        <f>ROUND(L409*K409,2)</f>
        <v>0</v>
      </c>
      <c r="O409" s="215"/>
      <c r="P409" s="215"/>
      <c r="Q409" s="215"/>
      <c r="R409" s="178"/>
      <c r="T409" s="216" t="s">
        <v>5</v>
      </c>
      <c r="U409" s="57" t="s">
        <v>44</v>
      </c>
      <c r="V409" s="48"/>
      <c r="W409" s="217">
        <f>V409*K409</f>
        <v>0</v>
      </c>
      <c r="X409" s="217">
        <v>3.0000000000000001E-05</v>
      </c>
      <c r="Y409" s="217">
        <f>X409*K409</f>
        <v>0.0035999999999999999</v>
      </c>
      <c r="Z409" s="217">
        <v>0</v>
      </c>
      <c r="AA409" s="218">
        <f>Z409*K409</f>
        <v>0</v>
      </c>
      <c r="AR409" s="23" t="s">
        <v>259</v>
      </c>
      <c r="AT409" s="23" t="s">
        <v>184</v>
      </c>
      <c r="AU409" s="23" t="s">
        <v>101</v>
      </c>
      <c r="AY409" s="23" t="s">
        <v>183</v>
      </c>
      <c r="BE409" s="132">
        <f>IF(U409="základní",N409,0)</f>
        <v>0</v>
      </c>
      <c r="BF409" s="132">
        <f>IF(U409="snížená",N409,0)</f>
        <v>0</v>
      </c>
      <c r="BG409" s="132">
        <f>IF(U409="zákl. přenesená",N409,0)</f>
        <v>0</v>
      </c>
      <c r="BH409" s="132">
        <f>IF(U409="sníž. přenesená",N409,0)</f>
        <v>0</v>
      </c>
      <c r="BI409" s="132">
        <f>IF(U409="nulová",N409,0)</f>
        <v>0</v>
      </c>
      <c r="BJ409" s="23" t="s">
        <v>36</v>
      </c>
      <c r="BK409" s="132">
        <f>ROUND(L409*K409,2)</f>
        <v>0</v>
      </c>
      <c r="BL409" s="23" t="s">
        <v>259</v>
      </c>
      <c r="BM409" s="23" t="s">
        <v>890</v>
      </c>
    </row>
    <row r="410" s="1" customFormat="1" ht="16.5" customHeight="1">
      <c r="B410" s="174"/>
      <c r="C410" s="209" t="s">
        <v>891</v>
      </c>
      <c r="D410" s="209" t="s">
        <v>184</v>
      </c>
      <c r="E410" s="210" t="s">
        <v>892</v>
      </c>
      <c r="F410" s="211" t="s">
        <v>893</v>
      </c>
      <c r="G410" s="211"/>
      <c r="H410" s="211"/>
      <c r="I410" s="211"/>
      <c r="J410" s="212" t="s">
        <v>313</v>
      </c>
      <c r="K410" s="213">
        <v>150</v>
      </c>
      <c r="L410" s="214">
        <v>0</v>
      </c>
      <c r="M410" s="214"/>
      <c r="N410" s="215">
        <f>ROUND(L410*K410,2)</f>
        <v>0</v>
      </c>
      <c r="O410" s="215"/>
      <c r="P410" s="215"/>
      <c r="Q410" s="215"/>
      <c r="R410" s="178"/>
      <c r="T410" s="216" t="s">
        <v>5</v>
      </c>
      <c r="U410" s="57" t="s">
        <v>44</v>
      </c>
      <c r="V410" s="48"/>
      <c r="W410" s="217">
        <f>V410*K410</f>
        <v>0</v>
      </c>
      <c r="X410" s="217">
        <v>0</v>
      </c>
      <c r="Y410" s="217">
        <f>X410*K410</f>
        <v>0</v>
      </c>
      <c r="Z410" s="217">
        <v>0</v>
      </c>
      <c r="AA410" s="218">
        <f>Z410*K410</f>
        <v>0</v>
      </c>
      <c r="AR410" s="23" t="s">
        <v>259</v>
      </c>
      <c r="AT410" s="23" t="s">
        <v>184</v>
      </c>
      <c r="AU410" s="23" t="s">
        <v>101</v>
      </c>
      <c r="AY410" s="23" t="s">
        <v>183</v>
      </c>
      <c r="BE410" s="132">
        <f>IF(U410="základní",N410,0)</f>
        <v>0</v>
      </c>
      <c r="BF410" s="132">
        <f>IF(U410="snížená",N410,0)</f>
        <v>0</v>
      </c>
      <c r="BG410" s="132">
        <f>IF(U410="zákl. přenesená",N410,0)</f>
        <v>0</v>
      </c>
      <c r="BH410" s="132">
        <f>IF(U410="sníž. přenesená",N410,0)</f>
        <v>0</v>
      </c>
      <c r="BI410" s="132">
        <f>IF(U410="nulová",N410,0)</f>
        <v>0</v>
      </c>
      <c r="BJ410" s="23" t="s">
        <v>36</v>
      </c>
      <c r="BK410" s="132">
        <f>ROUND(L410*K410,2)</f>
        <v>0</v>
      </c>
      <c r="BL410" s="23" t="s">
        <v>259</v>
      </c>
      <c r="BM410" s="23" t="s">
        <v>894</v>
      </c>
    </row>
    <row r="411" s="1" customFormat="1" ht="25.5" customHeight="1">
      <c r="B411" s="174"/>
      <c r="C411" s="209" t="s">
        <v>895</v>
      </c>
      <c r="D411" s="209" t="s">
        <v>184</v>
      </c>
      <c r="E411" s="210" t="s">
        <v>896</v>
      </c>
      <c r="F411" s="211" t="s">
        <v>897</v>
      </c>
      <c r="G411" s="211"/>
      <c r="H411" s="211"/>
      <c r="I411" s="211"/>
      <c r="J411" s="212" t="s">
        <v>313</v>
      </c>
      <c r="K411" s="213">
        <v>38.399999999999999</v>
      </c>
      <c r="L411" s="214">
        <v>0</v>
      </c>
      <c r="M411" s="214"/>
      <c r="N411" s="215">
        <f>ROUND(L411*K411,2)</f>
        <v>0</v>
      </c>
      <c r="O411" s="215"/>
      <c r="P411" s="215"/>
      <c r="Q411" s="215"/>
      <c r="R411" s="178"/>
      <c r="T411" s="216" t="s">
        <v>5</v>
      </c>
      <c r="U411" s="57" t="s">
        <v>44</v>
      </c>
      <c r="V411" s="48"/>
      <c r="W411" s="217">
        <f>V411*K411</f>
        <v>0</v>
      </c>
      <c r="X411" s="217">
        <v>0.00018000000000000001</v>
      </c>
      <c r="Y411" s="217">
        <f>X411*K411</f>
        <v>0.0069120000000000006</v>
      </c>
      <c r="Z411" s="217">
        <v>0</v>
      </c>
      <c r="AA411" s="218">
        <f>Z411*K411</f>
        <v>0</v>
      </c>
      <c r="AR411" s="23" t="s">
        <v>259</v>
      </c>
      <c r="AT411" s="23" t="s">
        <v>184</v>
      </c>
      <c r="AU411" s="23" t="s">
        <v>101</v>
      </c>
      <c r="AY411" s="23" t="s">
        <v>183</v>
      </c>
      <c r="BE411" s="132">
        <f>IF(U411="základní",N411,0)</f>
        <v>0</v>
      </c>
      <c r="BF411" s="132">
        <f>IF(U411="snížená",N411,0)</f>
        <v>0</v>
      </c>
      <c r="BG411" s="132">
        <f>IF(U411="zákl. přenesená",N411,0)</f>
        <v>0</v>
      </c>
      <c r="BH411" s="132">
        <f>IF(U411="sníž. přenesená",N411,0)</f>
        <v>0</v>
      </c>
      <c r="BI411" s="132">
        <f>IF(U411="nulová",N411,0)</f>
        <v>0</v>
      </c>
      <c r="BJ411" s="23" t="s">
        <v>36</v>
      </c>
      <c r="BK411" s="132">
        <f>ROUND(L411*K411,2)</f>
        <v>0</v>
      </c>
      <c r="BL411" s="23" t="s">
        <v>259</v>
      </c>
      <c r="BM411" s="23" t="s">
        <v>898</v>
      </c>
    </row>
    <row r="412" s="10" customFormat="1" ht="16.5" customHeight="1">
      <c r="B412" s="219"/>
      <c r="C412" s="220"/>
      <c r="D412" s="220"/>
      <c r="E412" s="221" t="s">
        <v>5</v>
      </c>
      <c r="F412" s="222" t="s">
        <v>899</v>
      </c>
      <c r="G412" s="223"/>
      <c r="H412" s="223"/>
      <c r="I412" s="223"/>
      <c r="J412" s="220"/>
      <c r="K412" s="224">
        <v>38.399999999999999</v>
      </c>
      <c r="L412" s="220"/>
      <c r="M412" s="220"/>
      <c r="N412" s="220"/>
      <c r="O412" s="220"/>
      <c r="P412" s="220"/>
      <c r="Q412" s="220"/>
      <c r="R412" s="225"/>
      <c r="T412" s="226"/>
      <c r="U412" s="220"/>
      <c r="V412" s="220"/>
      <c r="W412" s="220"/>
      <c r="X412" s="220"/>
      <c r="Y412" s="220"/>
      <c r="Z412" s="220"/>
      <c r="AA412" s="227"/>
      <c r="AT412" s="228" t="s">
        <v>191</v>
      </c>
      <c r="AU412" s="228" t="s">
        <v>101</v>
      </c>
      <c r="AV412" s="10" t="s">
        <v>101</v>
      </c>
      <c r="AW412" s="10" t="s">
        <v>35</v>
      </c>
      <c r="AX412" s="10" t="s">
        <v>36</v>
      </c>
      <c r="AY412" s="228" t="s">
        <v>183</v>
      </c>
    </row>
    <row r="413" s="1" customFormat="1" ht="25.5" customHeight="1">
      <c r="B413" s="174"/>
      <c r="C413" s="209" t="s">
        <v>900</v>
      </c>
      <c r="D413" s="209" t="s">
        <v>184</v>
      </c>
      <c r="E413" s="210" t="s">
        <v>901</v>
      </c>
      <c r="F413" s="211" t="s">
        <v>902</v>
      </c>
      <c r="G413" s="211"/>
      <c r="H413" s="211"/>
      <c r="I413" s="211"/>
      <c r="J413" s="212" t="s">
        <v>262</v>
      </c>
      <c r="K413" s="213">
        <v>1.6559999999999999</v>
      </c>
      <c r="L413" s="214">
        <v>0</v>
      </c>
      <c r="M413" s="214"/>
      <c r="N413" s="215">
        <f>ROUND(L413*K413,2)</f>
        <v>0</v>
      </c>
      <c r="O413" s="215"/>
      <c r="P413" s="215"/>
      <c r="Q413" s="215"/>
      <c r="R413" s="178"/>
      <c r="T413" s="216" t="s">
        <v>5</v>
      </c>
      <c r="U413" s="57" t="s">
        <v>44</v>
      </c>
      <c r="V413" s="48"/>
      <c r="W413" s="217">
        <f>V413*K413</f>
        <v>0</v>
      </c>
      <c r="X413" s="217">
        <v>0</v>
      </c>
      <c r="Y413" s="217">
        <f>X413*K413</f>
        <v>0</v>
      </c>
      <c r="Z413" s="217">
        <v>0</v>
      </c>
      <c r="AA413" s="218">
        <f>Z413*K413</f>
        <v>0</v>
      </c>
      <c r="AR413" s="23" t="s">
        <v>259</v>
      </c>
      <c r="AT413" s="23" t="s">
        <v>184</v>
      </c>
      <c r="AU413" s="23" t="s">
        <v>101</v>
      </c>
      <c r="AY413" s="23" t="s">
        <v>183</v>
      </c>
      <c r="BE413" s="132">
        <f>IF(U413="základní",N413,0)</f>
        <v>0</v>
      </c>
      <c r="BF413" s="132">
        <f>IF(U413="snížená",N413,0)</f>
        <v>0</v>
      </c>
      <c r="BG413" s="132">
        <f>IF(U413="zákl. přenesená",N413,0)</f>
        <v>0</v>
      </c>
      <c r="BH413" s="132">
        <f>IF(U413="sníž. přenesená",N413,0)</f>
        <v>0</v>
      </c>
      <c r="BI413" s="132">
        <f>IF(U413="nulová",N413,0)</f>
        <v>0</v>
      </c>
      <c r="BJ413" s="23" t="s">
        <v>36</v>
      </c>
      <c r="BK413" s="132">
        <f>ROUND(L413*K413,2)</f>
        <v>0</v>
      </c>
      <c r="BL413" s="23" t="s">
        <v>259</v>
      </c>
      <c r="BM413" s="23" t="s">
        <v>903</v>
      </c>
    </row>
    <row r="414" s="9" customFormat="1" ht="29.88" customHeight="1">
      <c r="B414" s="196"/>
      <c r="C414" s="197"/>
      <c r="D414" s="206" t="s">
        <v>150</v>
      </c>
      <c r="E414" s="206"/>
      <c r="F414" s="206"/>
      <c r="G414" s="206"/>
      <c r="H414" s="206"/>
      <c r="I414" s="206"/>
      <c r="J414" s="206"/>
      <c r="K414" s="206"/>
      <c r="L414" s="206"/>
      <c r="M414" s="206"/>
      <c r="N414" s="239">
        <f>BK414</f>
        <v>0</v>
      </c>
      <c r="O414" s="240"/>
      <c r="P414" s="240"/>
      <c r="Q414" s="240"/>
      <c r="R414" s="199"/>
      <c r="T414" s="200"/>
      <c r="U414" s="197"/>
      <c r="V414" s="197"/>
      <c r="W414" s="201">
        <f>SUM(W415:W439)</f>
        <v>0</v>
      </c>
      <c r="X414" s="197"/>
      <c r="Y414" s="201">
        <f>SUM(Y415:Y439)</f>
        <v>3.2556535000000002</v>
      </c>
      <c r="Z414" s="197"/>
      <c r="AA414" s="202">
        <f>SUM(AA415:AA439)</f>
        <v>0</v>
      </c>
      <c r="AR414" s="203" t="s">
        <v>101</v>
      </c>
      <c r="AT414" s="204" t="s">
        <v>78</v>
      </c>
      <c r="AU414" s="204" t="s">
        <v>36</v>
      </c>
      <c r="AY414" s="203" t="s">
        <v>183</v>
      </c>
      <c r="BK414" s="205">
        <f>SUM(BK415:BK439)</f>
        <v>0</v>
      </c>
    </row>
    <row r="415" s="1" customFormat="1" ht="38.25" customHeight="1">
      <c r="B415" s="174"/>
      <c r="C415" s="209" t="s">
        <v>904</v>
      </c>
      <c r="D415" s="209" t="s">
        <v>184</v>
      </c>
      <c r="E415" s="210" t="s">
        <v>905</v>
      </c>
      <c r="F415" s="211" t="s">
        <v>906</v>
      </c>
      <c r="G415" s="211"/>
      <c r="H415" s="211"/>
      <c r="I415" s="211"/>
      <c r="J415" s="212" t="s">
        <v>187</v>
      </c>
      <c r="K415" s="213">
        <v>186.21700000000001</v>
      </c>
      <c r="L415" s="214">
        <v>0</v>
      </c>
      <c r="M415" s="214"/>
      <c r="N415" s="215">
        <f>ROUND(L415*K415,2)</f>
        <v>0</v>
      </c>
      <c r="O415" s="215"/>
      <c r="P415" s="215"/>
      <c r="Q415" s="215"/>
      <c r="R415" s="178"/>
      <c r="T415" s="216" t="s">
        <v>5</v>
      </c>
      <c r="U415" s="57" t="s">
        <v>44</v>
      </c>
      <c r="V415" s="48"/>
      <c r="W415" s="217">
        <f>V415*K415</f>
        <v>0</v>
      </c>
      <c r="X415" s="217">
        <v>0.0030000000000000001</v>
      </c>
      <c r="Y415" s="217">
        <f>X415*K415</f>
        <v>0.55865100000000001</v>
      </c>
      <c r="Z415" s="217">
        <v>0</v>
      </c>
      <c r="AA415" s="218">
        <f>Z415*K415</f>
        <v>0</v>
      </c>
      <c r="AR415" s="23" t="s">
        <v>259</v>
      </c>
      <c r="AT415" s="23" t="s">
        <v>184</v>
      </c>
      <c r="AU415" s="23" t="s">
        <v>101</v>
      </c>
      <c r="AY415" s="23" t="s">
        <v>183</v>
      </c>
      <c r="BE415" s="132">
        <f>IF(U415="základní",N415,0)</f>
        <v>0</v>
      </c>
      <c r="BF415" s="132">
        <f>IF(U415="snížená",N415,0)</f>
        <v>0</v>
      </c>
      <c r="BG415" s="132">
        <f>IF(U415="zákl. přenesená",N415,0)</f>
        <v>0</v>
      </c>
      <c r="BH415" s="132">
        <f>IF(U415="sníž. přenesená",N415,0)</f>
        <v>0</v>
      </c>
      <c r="BI415" s="132">
        <f>IF(U415="nulová",N415,0)</f>
        <v>0</v>
      </c>
      <c r="BJ415" s="23" t="s">
        <v>36</v>
      </c>
      <c r="BK415" s="132">
        <f>ROUND(L415*K415,2)</f>
        <v>0</v>
      </c>
      <c r="BL415" s="23" t="s">
        <v>259</v>
      </c>
      <c r="BM415" s="23" t="s">
        <v>907</v>
      </c>
    </row>
    <row r="416" s="10" customFormat="1" ht="16.5" customHeight="1">
      <c r="B416" s="219"/>
      <c r="C416" s="220"/>
      <c r="D416" s="220"/>
      <c r="E416" s="221" t="s">
        <v>5</v>
      </c>
      <c r="F416" s="222" t="s">
        <v>908</v>
      </c>
      <c r="G416" s="223"/>
      <c r="H416" s="223"/>
      <c r="I416" s="223"/>
      <c r="J416" s="220"/>
      <c r="K416" s="224">
        <v>27.989999999999998</v>
      </c>
      <c r="L416" s="220"/>
      <c r="M416" s="220"/>
      <c r="N416" s="220"/>
      <c r="O416" s="220"/>
      <c r="P416" s="220"/>
      <c r="Q416" s="220"/>
      <c r="R416" s="225"/>
      <c r="T416" s="226"/>
      <c r="U416" s="220"/>
      <c r="V416" s="220"/>
      <c r="W416" s="220"/>
      <c r="X416" s="220"/>
      <c r="Y416" s="220"/>
      <c r="Z416" s="220"/>
      <c r="AA416" s="227"/>
      <c r="AT416" s="228" t="s">
        <v>191</v>
      </c>
      <c r="AU416" s="228" t="s">
        <v>101</v>
      </c>
      <c r="AV416" s="10" t="s">
        <v>101</v>
      </c>
      <c r="AW416" s="10" t="s">
        <v>35</v>
      </c>
      <c r="AX416" s="10" t="s">
        <v>79</v>
      </c>
      <c r="AY416" s="228" t="s">
        <v>183</v>
      </c>
    </row>
    <row r="417" s="10" customFormat="1" ht="16.5" customHeight="1">
      <c r="B417" s="219"/>
      <c r="C417" s="220"/>
      <c r="D417" s="220"/>
      <c r="E417" s="221" t="s">
        <v>5</v>
      </c>
      <c r="F417" s="229" t="s">
        <v>909</v>
      </c>
      <c r="G417" s="220"/>
      <c r="H417" s="220"/>
      <c r="I417" s="220"/>
      <c r="J417" s="220"/>
      <c r="K417" s="224">
        <v>18.899999999999999</v>
      </c>
      <c r="L417" s="220"/>
      <c r="M417" s="220"/>
      <c r="N417" s="220"/>
      <c r="O417" s="220"/>
      <c r="P417" s="220"/>
      <c r="Q417" s="220"/>
      <c r="R417" s="225"/>
      <c r="T417" s="226"/>
      <c r="U417" s="220"/>
      <c r="V417" s="220"/>
      <c r="W417" s="220"/>
      <c r="X417" s="220"/>
      <c r="Y417" s="220"/>
      <c r="Z417" s="220"/>
      <c r="AA417" s="227"/>
      <c r="AT417" s="228" t="s">
        <v>191</v>
      </c>
      <c r="AU417" s="228" t="s">
        <v>101</v>
      </c>
      <c r="AV417" s="10" t="s">
        <v>101</v>
      </c>
      <c r="AW417" s="10" t="s">
        <v>35</v>
      </c>
      <c r="AX417" s="10" t="s">
        <v>79</v>
      </c>
      <c r="AY417" s="228" t="s">
        <v>183</v>
      </c>
    </row>
    <row r="418" s="10" customFormat="1" ht="16.5" customHeight="1">
      <c r="B418" s="219"/>
      <c r="C418" s="220"/>
      <c r="D418" s="220"/>
      <c r="E418" s="221" t="s">
        <v>5</v>
      </c>
      <c r="F418" s="229" t="s">
        <v>910</v>
      </c>
      <c r="G418" s="220"/>
      <c r="H418" s="220"/>
      <c r="I418" s="220"/>
      <c r="J418" s="220"/>
      <c r="K418" s="224">
        <v>26.681000000000001</v>
      </c>
      <c r="L418" s="220"/>
      <c r="M418" s="220"/>
      <c r="N418" s="220"/>
      <c r="O418" s="220"/>
      <c r="P418" s="220"/>
      <c r="Q418" s="220"/>
      <c r="R418" s="225"/>
      <c r="T418" s="226"/>
      <c r="U418" s="220"/>
      <c r="V418" s="220"/>
      <c r="W418" s="220"/>
      <c r="X418" s="220"/>
      <c r="Y418" s="220"/>
      <c r="Z418" s="220"/>
      <c r="AA418" s="227"/>
      <c r="AT418" s="228" t="s">
        <v>191</v>
      </c>
      <c r="AU418" s="228" t="s">
        <v>101</v>
      </c>
      <c r="AV418" s="10" t="s">
        <v>101</v>
      </c>
      <c r="AW418" s="10" t="s">
        <v>35</v>
      </c>
      <c r="AX418" s="10" t="s">
        <v>79</v>
      </c>
      <c r="AY418" s="228" t="s">
        <v>183</v>
      </c>
    </row>
    <row r="419" s="10" customFormat="1" ht="16.5" customHeight="1">
      <c r="B419" s="219"/>
      <c r="C419" s="220"/>
      <c r="D419" s="220"/>
      <c r="E419" s="221" t="s">
        <v>5</v>
      </c>
      <c r="F419" s="229" t="s">
        <v>911</v>
      </c>
      <c r="G419" s="220"/>
      <c r="H419" s="220"/>
      <c r="I419" s="220"/>
      <c r="J419" s="220"/>
      <c r="K419" s="224">
        <v>26.629999999999999</v>
      </c>
      <c r="L419" s="220"/>
      <c r="M419" s="220"/>
      <c r="N419" s="220"/>
      <c r="O419" s="220"/>
      <c r="P419" s="220"/>
      <c r="Q419" s="220"/>
      <c r="R419" s="225"/>
      <c r="T419" s="226"/>
      <c r="U419" s="220"/>
      <c r="V419" s="220"/>
      <c r="W419" s="220"/>
      <c r="X419" s="220"/>
      <c r="Y419" s="220"/>
      <c r="Z419" s="220"/>
      <c r="AA419" s="227"/>
      <c r="AT419" s="228" t="s">
        <v>191</v>
      </c>
      <c r="AU419" s="228" t="s">
        <v>101</v>
      </c>
      <c r="AV419" s="10" t="s">
        <v>101</v>
      </c>
      <c r="AW419" s="10" t="s">
        <v>35</v>
      </c>
      <c r="AX419" s="10" t="s">
        <v>79</v>
      </c>
      <c r="AY419" s="228" t="s">
        <v>183</v>
      </c>
    </row>
    <row r="420" s="10" customFormat="1" ht="16.5" customHeight="1">
      <c r="B420" s="219"/>
      <c r="C420" s="220"/>
      <c r="D420" s="220"/>
      <c r="E420" s="221" t="s">
        <v>5</v>
      </c>
      <c r="F420" s="229" t="s">
        <v>912</v>
      </c>
      <c r="G420" s="220"/>
      <c r="H420" s="220"/>
      <c r="I420" s="220"/>
      <c r="J420" s="220"/>
      <c r="K420" s="224">
        <v>6.4800000000000004</v>
      </c>
      <c r="L420" s="220"/>
      <c r="M420" s="220"/>
      <c r="N420" s="220"/>
      <c r="O420" s="220"/>
      <c r="P420" s="220"/>
      <c r="Q420" s="220"/>
      <c r="R420" s="225"/>
      <c r="T420" s="226"/>
      <c r="U420" s="220"/>
      <c r="V420" s="220"/>
      <c r="W420" s="220"/>
      <c r="X420" s="220"/>
      <c r="Y420" s="220"/>
      <c r="Z420" s="220"/>
      <c r="AA420" s="227"/>
      <c r="AT420" s="228" t="s">
        <v>191</v>
      </c>
      <c r="AU420" s="228" t="s">
        <v>101</v>
      </c>
      <c r="AV420" s="10" t="s">
        <v>101</v>
      </c>
      <c r="AW420" s="10" t="s">
        <v>35</v>
      </c>
      <c r="AX420" s="10" t="s">
        <v>79</v>
      </c>
      <c r="AY420" s="228" t="s">
        <v>183</v>
      </c>
    </row>
    <row r="421" s="10" customFormat="1" ht="16.5" customHeight="1">
      <c r="B421" s="219"/>
      <c r="C421" s="220"/>
      <c r="D421" s="220"/>
      <c r="E421" s="221" t="s">
        <v>5</v>
      </c>
      <c r="F421" s="229" t="s">
        <v>913</v>
      </c>
      <c r="G421" s="220"/>
      <c r="H421" s="220"/>
      <c r="I421" s="220"/>
      <c r="J421" s="220"/>
      <c r="K421" s="224">
        <v>26.010000000000002</v>
      </c>
      <c r="L421" s="220"/>
      <c r="M421" s="220"/>
      <c r="N421" s="220"/>
      <c r="O421" s="220"/>
      <c r="P421" s="220"/>
      <c r="Q421" s="220"/>
      <c r="R421" s="225"/>
      <c r="T421" s="226"/>
      <c r="U421" s="220"/>
      <c r="V421" s="220"/>
      <c r="W421" s="220"/>
      <c r="X421" s="220"/>
      <c r="Y421" s="220"/>
      <c r="Z421" s="220"/>
      <c r="AA421" s="227"/>
      <c r="AT421" s="228" t="s">
        <v>191</v>
      </c>
      <c r="AU421" s="228" t="s">
        <v>101</v>
      </c>
      <c r="AV421" s="10" t="s">
        <v>101</v>
      </c>
      <c r="AW421" s="10" t="s">
        <v>35</v>
      </c>
      <c r="AX421" s="10" t="s">
        <v>79</v>
      </c>
      <c r="AY421" s="228" t="s">
        <v>183</v>
      </c>
    </row>
    <row r="422" s="10" customFormat="1" ht="16.5" customHeight="1">
      <c r="B422" s="219"/>
      <c r="C422" s="220"/>
      <c r="D422" s="220"/>
      <c r="E422" s="221" t="s">
        <v>5</v>
      </c>
      <c r="F422" s="229" t="s">
        <v>914</v>
      </c>
      <c r="G422" s="220"/>
      <c r="H422" s="220"/>
      <c r="I422" s="220"/>
      <c r="J422" s="220"/>
      <c r="K422" s="224">
        <v>27.600999999999999</v>
      </c>
      <c r="L422" s="220"/>
      <c r="M422" s="220"/>
      <c r="N422" s="220"/>
      <c r="O422" s="220"/>
      <c r="P422" s="220"/>
      <c r="Q422" s="220"/>
      <c r="R422" s="225"/>
      <c r="T422" s="226"/>
      <c r="U422" s="220"/>
      <c r="V422" s="220"/>
      <c r="W422" s="220"/>
      <c r="X422" s="220"/>
      <c r="Y422" s="220"/>
      <c r="Z422" s="220"/>
      <c r="AA422" s="227"/>
      <c r="AT422" s="228" t="s">
        <v>191</v>
      </c>
      <c r="AU422" s="228" t="s">
        <v>101</v>
      </c>
      <c r="AV422" s="10" t="s">
        <v>101</v>
      </c>
      <c r="AW422" s="10" t="s">
        <v>35</v>
      </c>
      <c r="AX422" s="10" t="s">
        <v>79</v>
      </c>
      <c r="AY422" s="228" t="s">
        <v>183</v>
      </c>
    </row>
    <row r="423" s="10" customFormat="1" ht="16.5" customHeight="1">
      <c r="B423" s="219"/>
      <c r="C423" s="220"/>
      <c r="D423" s="220"/>
      <c r="E423" s="221" t="s">
        <v>5</v>
      </c>
      <c r="F423" s="229" t="s">
        <v>915</v>
      </c>
      <c r="G423" s="220"/>
      <c r="H423" s="220"/>
      <c r="I423" s="220"/>
      <c r="J423" s="220"/>
      <c r="K423" s="224">
        <v>13.140000000000001</v>
      </c>
      <c r="L423" s="220"/>
      <c r="M423" s="220"/>
      <c r="N423" s="220"/>
      <c r="O423" s="220"/>
      <c r="P423" s="220"/>
      <c r="Q423" s="220"/>
      <c r="R423" s="225"/>
      <c r="T423" s="226"/>
      <c r="U423" s="220"/>
      <c r="V423" s="220"/>
      <c r="W423" s="220"/>
      <c r="X423" s="220"/>
      <c r="Y423" s="220"/>
      <c r="Z423" s="220"/>
      <c r="AA423" s="227"/>
      <c r="AT423" s="228" t="s">
        <v>191</v>
      </c>
      <c r="AU423" s="228" t="s">
        <v>101</v>
      </c>
      <c r="AV423" s="10" t="s">
        <v>101</v>
      </c>
      <c r="AW423" s="10" t="s">
        <v>35</v>
      </c>
      <c r="AX423" s="10" t="s">
        <v>79</v>
      </c>
      <c r="AY423" s="228" t="s">
        <v>183</v>
      </c>
    </row>
    <row r="424" s="10" customFormat="1" ht="16.5" customHeight="1">
      <c r="B424" s="219"/>
      <c r="C424" s="220"/>
      <c r="D424" s="220"/>
      <c r="E424" s="221" t="s">
        <v>5</v>
      </c>
      <c r="F424" s="229" t="s">
        <v>916</v>
      </c>
      <c r="G424" s="220"/>
      <c r="H424" s="220"/>
      <c r="I424" s="220"/>
      <c r="J424" s="220"/>
      <c r="K424" s="224">
        <v>10.98</v>
      </c>
      <c r="L424" s="220"/>
      <c r="M424" s="220"/>
      <c r="N424" s="220"/>
      <c r="O424" s="220"/>
      <c r="P424" s="220"/>
      <c r="Q424" s="220"/>
      <c r="R424" s="225"/>
      <c r="T424" s="226"/>
      <c r="U424" s="220"/>
      <c r="V424" s="220"/>
      <c r="W424" s="220"/>
      <c r="X424" s="220"/>
      <c r="Y424" s="220"/>
      <c r="Z424" s="220"/>
      <c r="AA424" s="227"/>
      <c r="AT424" s="228" t="s">
        <v>191</v>
      </c>
      <c r="AU424" s="228" t="s">
        <v>101</v>
      </c>
      <c r="AV424" s="10" t="s">
        <v>101</v>
      </c>
      <c r="AW424" s="10" t="s">
        <v>35</v>
      </c>
      <c r="AX424" s="10" t="s">
        <v>79</v>
      </c>
      <c r="AY424" s="228" t="s">
        <v>183</v>
      </c>
    </row>
    <row r="425" s="12" customFormat="1" ht="16.5" customHeight="1">
      <c r="B425" s="250"/>
      <c r="C425" s="251"/>
      <c r="D425" s="251"/>
      <c r="E425" s="252" t="s">
        <v>5</v>
      </c>
      <c r="F425" s="253" t="s">
        <v>917</v>
      </c>
      <c r="G425" s="251"/>
      <c r="H425" s="251"/>
      <c r="I425" s="251"/>
      <c r="J425" s="251"/>
      <c r="K425" s="254">
        <v>184.41200000000001</v>
      </c>
      <c r="L425" s="251"/>
      <c r="M425" s="251"/>
      <c r="N425" s="251"/>
      <c r="O425" s="251"/>
      <c r="P425" s="251"/>
      <c r="Q425" s="251"/>
      <c r="R425" s="255"/>
      <c r="T425" s="256"/>
      <c r="U425" s="251"/>
      <c r="V425" s="251"/>
      <c r="W425" s="251"/>
      <c r="X425" s="251"/>
      <c r="Y425" s="251"/>
      <c r="Z425" s="251"/>
      <c r="AA425" s="257"/>
      <c r="AT425" s="258" t="s">
        <v>191</v>
      </c>
      <c r="AU425" s="258" t="s">
        <v>101</v>
      </c>
      <c r="AV425" s="12" t="s">
        <v>196</v>
      </c>
      <c r="AW425" s="12" t="s">
        <v>35</v>
      </c>
      <c r="AX425" s="12" t="s">
        <v>79</v>
      </c>
      <c r="AY425" s="258" t="s">
        <v>183</v>
      </c>
    </row>
    <row r="426" s="10" customFormat="1" ht="16.5" customHeight="1">
      <c r="B426" s="219"/>
      <c r="C426" s="220"/>
      <c r="D426" s="220"/>
      <c r="E426" s="221" t="s">
        <v>5</v>
      </c>
      <c r="F426" s="229" t="s">
        <v>918</v>
      </c>
      <c r="G426" s="220"/>
      <c r="H426" s="220"/>
      <c r="I426" s="220"/>
      <c r="J426" s="220"/>
      <c r="K426" s="224">
        <v>1.8049999999999999</v>
      </c>
      <c r="L426" s="220"/>
      <c r="M426" s="220"/>
      <c r="N426" s="220"/>
      <c r="O426" s="220"/>
      <c r="P426" s="220"/>
      <c r="Q426" s="220"/>
      <c r="R426" s="225"/>
      <c r="T426" s="226"/>
      <c r="U426" s="220"/>
      <c r="V426" s="220"/>
      <c r="W426" s="220"/>
      <c r="X426" s="220"/>
      <c r="Y426" s="220"/>
      <c r="Z426" s="220"/>
      <c r="AA426" s="227"/>
      <c r="AT426" s="228" t="s">
        <v>191</v>
      </c>
      <c r="AU426" s="228" t="s">
        <v>101</v>
      </c>
      <c r="AV426" s="10" t="s">
        <v>101</v>
      </c>
      <c r="AW426" s="10" t="s">
        <v>35</v>
      </c>
      <c r="AX426" s="10" t="s">
        <v>79</v>
      </c>
      <c r="AY426" s="228" t="s">
        <v>183</v>
      </c>
    </row>
    <row r="427" s="11" customFormat="1" ht="16.5" customHeight="1">
      <c r="B427" s="230"/>
      <c r="C427" s="231"/>
      <c r="D427" s="231"/>
      <c r="E427" s="232" t="s">
        <v>5</v>
      </c>
      <c r="F427" s="233" t="s">
        <v>237</v>
      </c>
      <c r="G427" s="231"/>
      <c r="H427" s="231"/>
      <c r="I427" s="231"/>
      <c r="J427" s="231"/>
      <c r="K427" s="234">
        <v>186.21700000000001</v>
      </c>
      <c r="L427" s="231"/>
      <c r="M427" s="231"/>
      <c r="N427" s="231"/>
      <c r="O427" s="231"/>
      <c r="P427" s="231"/>
      <c r="Q427" s="231"/>
      <c r="R427" s="235"/>
      <c r="T427" s="236"/>
      <c r="U427" s="231"/>
      <c r="V427" s="231"/>
      <c r="W427" s="231"/>
      <c r="X427" s="231"/>
      <c r="Y427" s="231"/>
      <c r="Z427" s="231"/>
      <c r="AA427" s="237"/>
      <c r="AT427" s="238" t="s">
        <v>191</v>
      </c>
      <c r="AU427" s="238" t="s">
        <v>101</v>
      </c>
      <c r="AV427" s="11" t="s">
        <v>188</v>
      </c>
      <c r="AW427" s="11" t="s">
        <v>35</v>
      </c>
      <c r="AX427" s="11" t="s">
        <v>36</v>
      </c>
      <c r="AY427" s="238" t="s">
        <v>183</v>
      </c>
    </row>
    <row r="428" s="1" customFormat="1" ht="25.5" customHeight="1">
      <c r="B428" s="174"/>
      <c r="C428" s="241" t="s">
        <v>919</v>
      </c>
      <c r="D428" s="241" t="s">
        <v>438</v>
      </c>
      <c r="E428" s="242" t="s">
        <v>920</v>
      </c>
      <c r="F428" s="243" t="s">
        <v>921</v>
      </c>
      <c r="G428" s="243"/>
      <c r="H428" s="243"/>
      <c r="I428" s="243"/>
      <c r="J428" s="244" t="s">
        <v>187</v>
      </c>
      <c r="K428" s="245">
        <v>204.839</v>
      </c>
      <c r="L428" s="246">
        <v>0</v>
      </c>
      <c r="M428" s="246"/>
      <c r="N428" s="247">
        <f>ROUND(L428*K428,2)</f>
        <v>0</v>
      </c>
      <c r="O428" s="215"/>
      <c r="P428" s="215"/>
      <c r="Q428" s="215"/>
      <c r="R428" s="178"/>
      <c r="T428" s="216" t="s">
        <v>5</v>
      </c>
      <c r="U428" s="57" t="s">
        <v>44</v>
      </c>
      <c r="V428" s="48"/>
      <c r="W428" s="217">
        <f>V428*K428</f>
        <v>0</v>
      </c>
      <c r="X428" s="217">
        <v>0.0126</v>
      </c>
      <c r="Y428" s="217">
        <f>X428*K428</f>
        <v>2.5809714000000001</v>
      </c>
      <c r="Z428" s="217">
        <v>0</v>
      </c>
      <c r="AA428" s="218">
        <f>Z428*K428</f>
        <v>0</v>
      </c>
      <c r="AR428" s="23" t="s">
        <v>339</v>
      </c>
      <c r="AT428" s="23" t="s">
        <v>438</v>
      </c>
      <c r="AU428" s="23" t="s">
        <v>101</v>
      </c>
      <c r="AY428" s="23" t="s">
        <v>183</v>
      </c>
      <c r="BE428" s="132">
        <f>IF(U428="základní",N428,0)</f>
        <v>0</v>
      </c>
      <c r="BF428" s="132">
        <f>IF(U428="snížená",N428,0)</f>
        <v>0</v>
      </c>
      <c r="BG428" s="132">
        <f>IF(U428="zákl. přenesená",N428,0)</f>
        <v>0</v>
      </c>
      <c r="BH428" s="132">
        <f>IF(U428="sníž. přenesená",N428,0)</f>
        <v>0</v>
      </c>
      <c r="BI428" s="132">
        <f>IF(U428="nulová",N428,0)</f>
        <v>0</v>
      </c>
      <c r="BJ428" s="23" t="s">
        <v>36</v>
      </c>
      <c r="BK428" s="132">
        <f>ROUND(L428*K428,2)</f>
        <v>0</v>
      </c>
      <c r="BL428" s="23" t="s">
        <v>259</v>
      </c>
      <c r="BM428" s="23" t="s">
        <v>922</v>
      </c>
    </row>
    <row r="429" s="1" customFormat="1" ht="25.5" customHeight="1">
      <c r="B429" s="174"/>
      <c r="C429" s="209" t="s">
        <v>923</v>
      </c>
      <c r="D429" s="209" t="s">
        <v>184</v>
      </c>
      <c r="E429" s="210" t="s">
        <v>924</v>
      </c>
      <c r="F429" s="211" t="s">
        <v>925</v>
      </c>
      <c r="G429" s="211"/>
      <c r="H429" s="211"/>
      <c r="I429" s="211"/>
      <c r="J429" s="212" t="s">
        <v>308</v>
      </c>
      <c r="K429" s="213">
        <v>100</v>
      </c>
      <c r="L429" s="214">
        <v>0</v>
      </c>
      <c r="M429" s="214"/>
      <c r="N429" s="215">
        <f>ROUND(L429*K429,2)</f>
        <v>0</v>
      </c>
      <c r="O429" s="215"/>
      <c r="P429" s="215"/>
      <c r="Q429" s="215"/>
      <c r="R429" s="178"/>
      <c r="T429" s="216" t="s">
        <v>5</v>
      </c>
      <c r="U429" s="57" t="s">
        <v>44</v>
      </c>
      <c r="V429" s="48"/>
      <c r="W429" s="217">
        <f>V429*K429</f>
        <v>0</v>
      </c>
      <c r="X429" s="217">
        <v>9.0000000000000006E-05</v>
      </c>
      <c r="Y429" s="217">
        <f>X429*K429</f>
        <v>0.0090000000000000011</v>
      </c>
      <c r="Z429" s="217">
        <v>0</v>
      </c>
      <c r="AA429" s="218">
        <f>Z429*K429</f>
        <v>0</v>
      </c>
      <c r="AR429" s="23" t="s">
        <v>259</v>
      </c>
      <c r="AT429" s="23" t="s">
        <v>184</v>
      </c>
      <c r="AU429" s="23" t="s">
        <v>101</v>
      </c>
      <c r="AY429" s="23" t="s">
        <v>183</v>
      </c>
      <c r="BE429" s="132">
        <f>IF(U429="základní",N429,0)</f>
        <v>0</v>
      </c>
      <c r="BF429" s="132">
        <f>IF(U429="snížená",N429,0)</f>
        <v>0</v>
      </c>
      <c r="BG429" s="132">
        <f>IF(U429="zákl. přenesená",N429,0)</f>
        <v>0</v>
      </c>
      <c r="BH429" s="132">
        <f>IF(U429="sníž. přenesená",N429,0)</f>
        <v>0</v>
      </c>
      <c r="BI429" s="132">
        <f>IF(U429="nulová",N429,0)</f>
        <v>0</v>
      </c>
      <c r="BJ429" s="23" t="s">
        <v>36</v>
      </c>
      <c r="BK429" s="132">
        <f>ROUND(L429*K429,2)</f>
        <v>0</v>
      </c>
      <c r="BL429" s="23" t="s">
        <v>259</v>
      </c>
      <c r="BM429" s="23" t="s">
        <v>926</v>
      </c>
    </row>
    <row r="430" s="1" customFormat="1" ht="25.5" customHeight="1">
      <c r="B430" s="174"/>
      <c r="C430" s="209" t="s">
        <v>927</v>
      </c>
      <c r="D430" s="209" t="s">
        <v>184</v>
      </c>
      <c r="E430" s="210" t="s">
        <v>928</v>
      </c>
      <c r="F430" s="211" t="s">
        <v>929</v>
      </c>
      <c r="G430" s="211"/>
      <c r="H430" s="211"/>
      <c r="I430" s="211"/>
      <c r="J430" s="212" t="s">
        <v>187</v>
      </c>
      <c r="K430" s="213">
        <v>3.2000000000000002</v>
      </c>
      <c r="L430" s="214">
        <v>0</v>
      </c>
      <c r="M430" s="214"/>
      <c r="N430" s="215">
        <f>ROUND(L430*K430,2)</f>
        <v>0</v>
      </c>
      <c r="O430" s="215"/>
      <c r="P430" s="215"/>
      <c r="Q430" s="215"/>
      <c r="R430" s="178"/>
      <c r="T430" s="216" t="s">
        <v>5</v>
      </c>
      <c r="U430" s="57" t="s">
        <v>44</v>
      </c>
      <c r="V430" s="48"/>
      <c r="W430" s="217">
        <f>V430*K430</f>
        <v>0</v>
      </c>
      <c r="X430" s="217">
        <v>0.00063000000000000003</v>
      </c>
      <c r="Y430" s="217">
        <f>X430*K430</f>
        <v>0.002016</v>
      </c>
      <c r="Z430" s="217">
        <v>0</v>
      </c>
      <c r="AA430" s="218">
        <f>Z430*K430</f>
        <v>0</v>
      </c>
      <c r="AR430" s="23" t="s">
        <v>259</v>
      </c>
      <c r="AT430" s="23" t="s">
        <v>184</v>
      </c>
      <c r="AU430" s="23" t="s">
        <v>101</v>
      </c>
      <c r="AY430" s="23" t="s">
        <v>183</v>
      </c>
      <c r="BE430" s="132">
        <f>IF(U430="základní",N430,0)</f>
        <v>0</v>
      </c>
      <c r="BF430" s="132">
        <f>IF(U430="snížená",N430,0)</f>
        <v>0</v>
      </c>
      <c r="BG430" s="132">
        <f>IF(U430="zákl. přenesená",N430,0)</f>
        <v>0</v>
      </c>
      <c r="BH430" s="132">
        <f>IF(U430="sníž. přenesená",N430,0)</f>
        <v>0</v>
      </c>
      <c r="BI430" s="132">
        <f>IF(U430="nulová",N430,0)</f>
        <v>0</v>
      </c>
      <c r="BJ430" s="23" t="s">
        <v>36</v>
      </c>
      <c r="BK430" s="132">
        <f>ROUND(L430*K430,2)</f>
        <v>0</v>
      </c>
      <c r="BL430" s="23" t="s">
        <v>259</v>
      </c>
      <c r="BM430" s="23" t="s">
        <v>930</v>
      </c>
    </row>
    <row r="431" s="10" customFormat="1" ht="16.5" customHeight="1">
      <c r="B431" s="219"/>
      <c r="C431" s="220"/>
      <c r="D431" s="220"/>
      <c r="E431" s="221" t="s">
        <v>5</v>
      </c>
      <c r="F431" s="222" t="s">
        <v>931</v>
      </c>
      <c r="G431" s="223"/>
      <c r="H431" s="223"/>
      <c r="I431" s="223"/>
      <c r="J431" s="220"/>
      <c r="K431" s="224">
        <v>3.2000000000000002</v>
      </c>
      <c r="L431" s="220"/>
      <c r="M431" s="220"/>
      <c r="N431" s="220"/>
      <c r="O431" s="220"/>
      <c r="P431" s="220"/>
      <c r="Q431" s="220"/>
      <c r="R431" s="225"/>
      <c r="T431" s="226"/>
      <c r="U431" s="220"/>
      <c r="V431" s="220"/>
      <c r="W431" s="220"/>
      <c r="X431" s="220"/>
      <c r="Y431" s="220"/>
      <c r="Z431" s="220"/>
      <c r="AA431" s="227"/>
      <c r="AT431" s="228" t="s">
        <v>191</v>
      </c>
      <c r="AU431" s="228" t="s">
        <v>101</v>
      </c>
      <c r="AV431" s="10" t="s">
        <v>101</v>
      </c>
      <c r="AW431" s="10" t="s">
        <v>35</v>
      </c>
      <c r="AX431" s="10" t="s">
        <v>36</v>
      </c>
      <c r="AY431" s="228" t="s">
        <v>183</v>
      </c>
    </row>
    <row r="432" s="1" customFormat="1" ht="25.5" customHeight="1">
      <c r="B432" s="174"/>
      <c r="C432" s="241" t="s">
        <v>932</v>
      </c>
      <c r="D432" s="241" t="s">
        <v>438</v>
      </c>
      <c r="E432" s="242" t="s">
        <v>933</v>
      </c>
      <c r="F432" s="243" t="s">
        <v>934</v>
      </c>
      <c r="G432" s="243"/>
      <c r="H432" s="243"/>
      <c r="I432" s="243"/>
      <c r="J432" s="244" t="s">
        <v>187</v>
      </c>
      <c r="K432" s="245">
        <v>3.52</v>
      </c>
      <c r="L432" s="246">
        <v>0</v>
      </c>
      <c r="M432" s="246"/>
      <c r="N432" s="247">
        <f>ROUND(L432*K432,2)</f>
        <v>0</v>
      </c>
      <c r="O432" s="215"/>
      <c r="P432" s="215"/>
      <c r="Q432" s="215"/>
      <c r="R432" s="178"/>
      <c r="T432" s="216" t="s">
        <v>5</v>
      </c>
      <c r="U432" s="57" t="s">
        <v>44</v>
      </c>
      <c r="V432" s="48"/>
      <c r="W432" s="217">
        <f>V432*K432</f>
        <v>0</v>
      </c>
      <c r="X432" s="217">
        <v>0.01</v>
      </c>
      <c r="Y432" s="217">
        <f>X432*K432</f>
        <v>0.035200000000000002</v>
      </c>
      <c r="Z432" s="217">
        <v>0</v>
      </c>
      <c r="AA432" s="218">
        <f>Z432*K432</f>
        <v>0</v>
      </c>
      <c r="AR432" s="23" t="s">
        <v>339</v>
      </c>
      <c r="AT432" s="23" t="s">
        <v>438</v>
      </c>
      <c r="AU432" s="23" t="s">
        <v>101</v>
      </c>
      <c r="AY432" s="23" t="s">
        <v>183</v>
      </c>
      <c r="BE432" s="132">
        <f>IF(U432="základní",N432,0)</f>
        <v>0</v>
      </c>
      <c r="BF432" s="132">
        <f>IF(U432="snížená",N432,0)</f>
        <v>0</v>
      </c>
      <c r="BG432" s="132">
        <f>IF(U432="zákl. přenesená",N432,0)</f>
        <v>0</v>
      </c>
      <c r="BH432" s="132">
        <f>IF(U432="sníž. přenesená",N432,0)</f>
        <v>0</v>
      </c>
      <c r="BI432" s="132">
        <f>IF(U432="nulová",N432,0)</f>
        <v>0</v>
      </c>
      <c r="BJ432" s="23" t="s">
        <v>36</v>
      </c>
      <c r="BK432" s="132">
        <f>ROUND(L432*K432,2)</f>
        <v>0</v>
      </c>
      <c r="BL432" s="23" t="s">
        <v>259</v>
      </c>
      <c r="BM432" s="23" t="s">
        <v>935</v>
      </c>
    </row>
    <row r="433" s="1" customFormat="1" ht="25.5" customHeight="1">
      <c r="B433" s="174"/>
      <c r="C433" s="209" t="s">
        <v>936</v>
      </c>
      <c r="D433" s="209" t="s">
        <v>184</v>
      </c>
      <c r="E433" s="210" t="s">
        <v>937</v>
      </c>
      <c r="F433" s="211" t="s">
        <v>938</v>
      </c>
      <c r="G433" s="211"/>
      <c r="H433" s="211"/>
      <c r="I433" s="211"/>
      <c r="J433" s="212" t="s">
        <v>308</v>
      </c>
      <c r="K433" s="213">
        <v>45</v>
      </c>
      <c r="L433" s="214">
        <v>0</v>
      </c>
      <c r="M433" s="214"/>
      <c r="N433" s="215">
        <f>ROUND(L433*K433,2)</f>
        <v>0</v>
      </c>
      <c r="O433" s="215"/>
      <c r="P433" s="215"/>
      <c r="Q433" s="215"/>
      <c r="R433" s="178"/>
      <c r="T433" s="216" t="s">
        <v>5</v>
      </c>
      <c r="U433" s="57" t="s">
        <v>44</v>
      </c>
      <c r="V433" s="48"/>
      <c r="W433" s="217">
        <f>V433*K433</f>
        <v>0</v>
      </c>
      <c r="X433" s="217">
        <v>0.00031</v>
      </c>
      <c r="Y433" s="217">
        <f>X433*K433</f>
        <v>0.013950000000000001</v>
      </c>
      <c r="Z433" s="217">
        <v>0</v>
      </c>
      <c r="AA433" s="218">
        <f>Z433*K433</f>
        <v>0</v>
      </c>
      <c r="AR433" s="23" t="s">
        <v>259</v>
      </c>
      <c r="AT433" s="23" t="s">
        <v>184</v>
      </c>
      <c r="AU433" s="23" t="s">
        <v>101</v>
      </c>
      <c r="AY433" s="23" t="s">
        <v>183</v>
      </c>
      <c r="BE433" s="132">
        <f>IF(U433="základní",N433,0)</f>
        <v>0</v>
      </c>
      <c r="BF433" s="132">
        <f>IF(U433="snížená",N433,0)</f>
        <v>0</v>
      </c>
      <c r="BG433" s="132">
        <f>IF(U433="zákl. přenesená",N433,0)</f>
        <v>0</v>
      </c>
      <c r="BH433" s="132">
        <f>IF(U433="sníž. přenesená",N433,0)</f>
        <v>0</v>
      </c>
      <c r="BI433" s="132">
        <f>IF(U433="nulová",N433,0)</f>
        <v>0</v>
      </c>
      <c r="BJ433" s="23" t="s">
        <v>36</v>
      </c>
      <c r="BK433" s="132">
        <f>ROUND(L433*K433,2)</f>
        <v>0</v>
      </c>
      <c r="BL433" s="23" t="s">
        <v>259</v>
      </c>
      <c r="BM433" s="23" t="s">
        <v>939</v>
      </c>
    </row>
    <row r="434" s="1" customFormat="1" ht="16.5" customHeight="1">
      <c r="B434" s="174"/>
      <c r="C434" s="209" t="s">
        <v>940</v>
      </c>
      <c r="D434" s="209" t="s">
        <v>184</v>
      </c>
      <c r="E434" s="210" t="s">
        <v>941</v>
      </c>
      <c r="F434" s="211" t="s">
        <v>942</v>
      </c>
      <c r="G434" s="211"/>
      <c r="H434" s="211"/>
      <c r="I434" s="211"/>
      <c r="J434" s="212" t="s">
        <v>187</v>
      </c>
      <c r="K434" s="213">
        <v>186.21700000000001</v>
      </c>
      <c r="L434" s="214">
        <v>0</v>
      </c>
      <c r="M434" s="214"/>
      <c r="N434" s="215">
        <f>ROUND(L434*K434,2)</f>
        <v>0</v>
      </c>
      <c r="O434" s="215"/>
      <c r="P434" s="215"/>
      <c r="Q434" s="215"/>
      <c r="R434" s="178"/>
      <c r="T434" s="216" t="s">
        <v>5</v>
      </c>
      <c r="U434" s="57" t="s">
        <v>44</v>
      </c>
      <c r="V434" s="48"/>
      <c r="W434" s="217">
        <f>V434*K434</f>
        <v>0</v>
      </c>
      <c r="X434" s="217">
        <v>0.00029999999999999997</v>
      </c>
      <c r="Y434" s="217">
        <f>X434*K434</f>
        <v>0.055865100000000001</v>
      </c>
      <c r="Z434" s="217">
        <v>0</v>
      </c>
      <c r="AA434" s="218">
        <f>Z434*K434</f>
        <v>0</v>
      </c>
      <c r="AR434" s="23" t="s">
        <v>259</v>
      </c>
      <c r="AT434" s="23" t="s">
        <v>184</v>
      </c>
      <c r="AU434" s="23" t="s">
        <v>101</v>
      </c>
      <c r="AY434" s="23" t="s">
        <v>183</v>
      </c>
      <c r="BE434" s="132">
        <f>IF(U434="základní",N434,0)</f>
        <v>0</v>
      </c>
      <c r="BF434" s="132">
        <f>IF(U434="snížená",N434,0)</f>
        <v>0</v>
      </c>
      <c r="BG434" s="132">
        <f>IF(U434="zákl. přenesená",N434,0)</f>
        <v>0</v>
      </c>
      <c r="BH434" s="132">
        <f>IF(U434="sníž. přenesená",N434,0)</f>
        <v>0</v>
      </c>
      <c r="BI434" s="132">
        <f>IF(U434="nulová",N434,0)</f>
        <v>0</v>
      </c>
      <c r="BJ434" s="23" t="s">
        <v>36</v>
      </c>
      <c r="BK434" s="132">
        <f>ROUND(L434*K434,2)</f>
        <v>0</v>
      </c>
      <c r="BL434" s="23" t="s">
        <v>259</v>
      </c>
      <c r="BM434" s="23" t="s">
        <v>943</v>
      </c>
    </row>
    <row r="435" s="1" customFormat="1" ht="25.5" customHeight="1">
      <c r="B435" s="174"/>
      <c r="C435" s="209" t="s">
        <v>944</v>
      </c>
      <c r="D435" s="209" t="s">
        <v>184</v>
      </c>
      <c r="E435" s="210" t="s">
        <v>945</v>
      </c>
      <c r="F435" s="211" t="s">
        <v>946</v>
      </c>
      <c r="G435" s="211"/>
      <c r="H435" s="211"/>
      <c r="I435" s="211"/>
      <c r="J435" s="212" t="s">
        <v>313</v>
      </c>
      <c r="K435" s="213">
        <v>30</v>
      </c>
      <c r="L435" s="214">
        <v>0</v>
      </c>
      <c r="M435" s="214"/>
      <c r="N435" s="215">
        <f>ROUND(L435*K435,2)</f>
        <v>0</v>
      </c>
      <c r="O435" s="215"/>
      <c r="P435" s="215"/>
      <c r="Q435" s="215"/>
      <c r="R435" s="178"/>
      <c r="T435" s="216" t="s">
        <v>5</v>
      </c>
      <c r="U435" s="57" t="s">
        <v>44</v>
      </c>
      <c r="V435" s="48"/>
      <c r="W435" s="217">
        <f>V435*K435</f>
        <v>0</v>
      </c>
      <c r="X435" s="217">
        <v>0</v>
      </c>
      <c r="Y435" s="217">
        <f>X435*K435</f>
        <v>0</v>
      </c>
      <c r="Z435" s="217">
        <v>0</v>
      </c>
      <c r="AA435" s="218">
        <f>Z435*K435</f>
        <v>0</v>
      </c>
      <c r="AR435" s="23" t="s">
        <v>259</v>
      </c>
      <c r="AT435" s="23" t="s">
        <v>184</v>
      </c>
      <c r="AU435" s="23" t="s">
        <v>101</v>
      </c>
      <c r="AY435" s="23" t="s">
        <v>183</v>
      </c>
      <c r="BE435" s="132">
        <f>IF(U435="základní",N435,0)</f>
        <v>0</v>
      </c>
      <c r="BF435" s="132">
        <f>IF(U435="snížená",N435,0)</f>
        <v>0</v>
      </c>
      <c r="BG435" s="132">
        <f>IF(U435="zákl. přenesená",N435,0)</f>
        <v>0</v>
      </c>
      <c r="BH435" s="132">
        <f>IF(U435="sníž. přenesená",N435,0)</f>
        <v>0</v>
      </c>
      <c r="BI435" s="132">
        <f>IF(U435="nulová",N435,0)</f>
        <v>0</v>
      </c>
      <c r="BJ435" s="23" t="s">
        <v>36</v>
      </c>
      <c r="BK435" s="132">
        <f>ROUND(L435*K435,2)</f>
        <v>0</v>
      </c>
      <c r="BL435" s="23" t="s">
        <v>259</v>
      </c>
      <c r="BM435" s="23" t="s">
        <v>947</v>
      </c>
    </row>
    <row r="436" s="1" customFormat="1" ht="25.5" customHeight="1">
      <c r="B436" s="174"/>
      <c r="C436" s="209" t="s">
        <v>948</v>
      </c>
      <c r="D436" s="209" t="s">
        <v>184</v>
      </c>
      <c r="E436" s="210" t="s">
        <v>949</v>
      </c>
      <c r="F436" s="211" t="s">
        <v>950</v>
      </c>
      <c r="G436" s="211"/>
      <c r="H436" s="211"/>
      <c r="I436" s="211"/>
      <c r="J436" s="212" t="s">
        <v>313</v>
      </c>
      <c r="K436" s="213">
        <v>10</v>
      </c>
      <c r="L436" s="214">
        <v>0</v>
      </c>
      <c r="M436" s="214"/>
      <c r="N436" s="215">
        <f>ROUND(L436*K436,2)</f>
        <v>0</v>
      </c>
      <c r="O436" s="215"/>
      <c r="P436" s="215"/>
      <c r="Q436" s="215"/>
      <c r="R436" s="178"/>
      <c r="T436" s="216" t="s">
        <v>5</v>
      </c>
      <c r="U436" s="57" t="s">
        <v>44</v>
      </c>
      <c r="V436" s="48"/>
      <c r="W436" s="217">
        <f>V436*K436</f>
        <v>0</v>
      </c>
      <c r="X436" s="217">
        <v>0</v>
      </c>
      <c r="Y436" s="217">
        <f>X436*K436</f>
        <v>0</v>
      </c>
      <c r="Z436" s="217">
        <v>0</v>
      </c>
      <c r="AA436" s="218">
        <f>Z436*K436</f>
        <v>0</v>
      </c>
      <c r="AR436" s="23" t="s">
        <v>259</v>
      </c>
      <c r="AT436" s="23" t="s">
        <v>184</v>
      </c>
      <c r="AU436" s="23" t="s">
        <v>101</v>
      </c>
      <c r="AY436" s="23" t="s">
        <v>183</v>
      </c>
      <c r="BE436" s="132">
        <f>IF(U436="základní",N436,0)</f>
        <v>0</v>
      </c>
      <c r="BF436" s="132">
        <f>IF(U436="snížená",N436,0)</f>
        <v>0</v>
      </c>
      <c r="BG436" s="132">
        <f>IF(U436="zákl. přenesená",N436,0)</f>
        <v>0</v>
      </c>
      <c r="BH436" s="132">
        <f>IF(U436="sníž. přenesená",N436,0)</f>
        <v>0</v>
      </c>
      <c r="BI436" s="132">
        <f>IF(U436="nulová",N436,0)</f>
        <v>0</v>
      </c>
      <c r="BJ436" s="23" t="s">
        <v>36</v>
      </c>
      <c r="BK436" s="132">
        <f>ROUND(L436*K436,2)</f>
        <v>0</v>
      </c>
      <c r="BL436" s="23" t="s">
        <v>259</v>
      </c>
      <c r="BM436" s="23" t="s">
        <v>951</v>
      </c>
    </row>
    <row r="437" s="1" customFormat="1" ht="25.5" customHeight="1">
      <c r="B437" s="174"/>
      <c r="C437" s="209" t="s">
        <v>952</v>
      </c>
      <c r="D437" s="209" t="s">
        <v>184</v>
      </c>
      <c r="E437" s="210" t="s">
        <v>953</v>
      </c>
      <c r="F437" s="211" t="s">
        <v>954</v>
      </c>
      <c r="G437" s="211"/>
      <c r="H437" s="211"/>
      <c r="I437" s="211"/>
      <c r="J437" s="212" t="s">
        <v>313</v>
      </c>
      <c r="K437" s="213">
        <v>4</v>
      </c>
      <c r="L437" s="214">
        <v>0</v>
      </c>
      <c r="M437" s="214"/>
      <c r="N437" s="215">
        <f>ROUND(L437*K437,2)</f>
        <v>0</v>
      </c>
      <c r="O437" s="215"/>
      <c r="P437" s="215"/>
      <c r="Q437" s="215"/>
      <c r="R437" s="178"/>
      <c r="T437" s="216" t="s">
        <v>5</v>
      </c>
      <c r="U437" s="57" t="s">
        <v>44</v>
      </c>
      <c r="V437" s="48"/>
      <c r="W437" s="217">
        <f>V437*K437</f>
        <v>0</v>
      </c>
      <c r="X437" s="217">
        <v>0</v>
      </c>
      <c r="Y437" s="217">
        <f>X437*K437</f>
        <v>0</v>
      </c>
      <c r="Z437" s="217">
        <v>0</v>
      </c>
      <c r="AA437" s="218">
        <f>Z437*K437</f>
        <v>0</v>
      </c>
      <c r="AR437" s="23" t="s">
        <v>259</v>
      </c>
      <c r="AT437" s="23" t="s">
        <v>184</v>
      </c>
      <c r="AU437" s="23" t="s">
        <v>101</v>
      </c>
      <c r="AY437" s="23" t="s">
        <v>183</v>
      </c>
      <c r="BE437" s="132">
        <f>IF(U437="základní",N437,0)</f>
        <v>0</v>
      </c>
      <c r="BF437" s="132">
        <f>IF(U437="snížená",N437,0)</f>
        <v>0</v>
      </c>
      <c r="BG437" s="132">
        <f>IF(U437="zákl. přenesená",N437,0)</f>
        <v>0</v>
      </c>
      <c r="BH437" s="132">
        <f>IF(U437="sníž. přenesená",N437,0)</f>
        <v>0</v>
      </c>
      <c r="BI437" s="132">
        <f>IF(U437="nulová",N437,0)</f>
        <v>0</v>
      </c>
      <c r="BJ437" s="23" t="s">
        <v>36</v>
      </c>
      <c r="BK437" s="132">
        <f>ROUND(L437*K437,2)</f>
        <v>0</v>
      </c>
      <c r="BL437" s="23" t="s">
        <v>259</v>
      </c>
      <c r="BM437" s="23" t="s">
        <v>955</v>
      </c>
    </row>
    <row r="438" s="1" customFormat="1" ht="16.5" customHeight="1">
      <c r="B438" s="174"/>
      <c r="C438" s="209" t="s">
        <v>956</v>
      </c>
      <c r="D438" s="209" t="s">
        <v>184</v>
      </c>
      <c r="E438" s="210" t="s">
        <v>957</v>
      </c>
      <c r="F438" s="211" t="s">
        <v>958</v>
      </c>
      <c r="G438" s="211"/>
      <c r="H438" s="211"/>
      <c r="I438" s="211"/>
      <c r="J438" s="212" t="s">
        <v>313</v>
      </c>
      <c r="K438" s="213">
        <v>550</v>
      </c>
      <c r="L438" s="214">
        <v>0</v>
      </c>
      <c r="M438" s="214"/>
      <c r="N438" s="215">
        <f>ROUND(L438*K438,2)</f>
        <v>0</v>
      </c>
      <c r="O438" s="215"/>
      <c r="P438" s="215"/>
      <c r="Q438" s="215"/>
      <c r="R438" s="178"/>
      <c r="T438" s="216" t="s">
        <v>5</v>
      </c>
      <c r="U438" s="57" t="s">
        <v>44</v>
      </c>
      <c r="V438" s="48"/>
      <c r="W438" s="217">
        <f>V438*K438</f>
        <v>0</v>
      </c>
      <c r="X438" s="217">
        <v>0</v>
      </c>
      <c r="Y438" s="217">
        <f>X438*K438</f>
        <v>0</v>
      </c>
      <c r="Z438" s="217">
        <v>0</v>
      </c>
      <c r="AA438" s="218">
        <f>Z438*K438</f>
        <v>0</v>
      </c>
      <c r="AR438" s="23" t="s">
        <v>259</v>
      </c>
      <c r="AT438" s="23" t="s">
        <v>184</v>
      </c>
      <c r="AU438" s="23" t="s">
        <v>101</v>
      </c>
      <c r="AY438" s="23" t="s">
        <v>183</v>
      </c>
      <c r="BE438" s="132">
        <f>IF(U438="základní",N438,0)</f>
        <v>0</v>
      </c>
      <c r="BF438" s="132">
        <f>IF(U438="snížená",N438,0)</f>
        <v>0</v>
      </c>
      <c r="BG438" s="132">
        <f>IF(U438="zákl. přenesená",N438,0)</f>
        <v>0</v>
      </c>
      <c r="BH438" s="132">
        <f>IF(U438="sníž. přenesená",N438,0)</f>
        <v>0</v>
      </c>
      <c r="BI438" s="132">
        <f>IF(U438="nulová",N438,0)</f>
        <v>0</v>
      </c>
      <c r="BJ438" s="23" t="s">
        <v>36</v>
      </c>
      <c r="BK438" s="132">
        <f>ROUND(L438*K438,2)</f>
        <v>0</v>
      </c>
      <c r="BL438" s="23" t="s">
        <v>259</v>
      </c>
      <c r="BM438" s="23" t="s">
        <v>959</v>
      </c>
    </row>
    <row r="439" s="1" customFormat="1" ht="25.5" customHeight="1">
      <c r="B439" s="174"/>
      <c r="C439" s="209" t="s">
        <v>960</v>
      </c>
      <c r="D439" s="209" t="s">
        <v>184</v>
      </c>
      <c r="E439" s="210" t="s">
        <v>961</v>
      </c>
      <c r="F439" s="211" t="s">
        <v>962</v>
      </c>
      <c r="G439" s="211"/>
      <c r="H439" s="211"/>
      <c r="I439" s="211"/>
      <c r="J439" s="212" t="s">
        <v>262</v>
      </c>
      <c r="K439" s="213">
        <v>3.2559999999999998</v>
      </c>
      <c r="L439" s="214">
        <v>0</v>
      </c>
      <c r="M439" s="214"/>
      <c r="N439" s="215">
        <f>ROUND(L439*K439,2)</f>
        <v>0</v>
      </c>
      <c r="O439" s="215"/>
      <c r="P439" s="215"/>
      <c r="Q439" s="215"/>
      <c r="R439" s="178"/>
      <c r="T439" s="216" t="s">
        <v>5</v>
      </c>
      <c r="U439" s="57" t="s">
        <v>44</v>
      </c>
      <c r="V439" s="48"/>
      <c r="W439" s="217">
        <f>V439*K439</f>
        <v>0</v>
      </c>
      <c r="X439" s="217">
        <v>0</v>
      </c>
      <c r="Y439" s="217">
        <f>X439*K439</f>
        <v>0</v>
      </c>
      <c r="Z439" s="217">
        <v>0</v>
      </c>
      <c r="AA439" s="218">
        <f>Z439*K439</f>
        <v>0</v>
      </c>
      <c r="AR439" s="23" t="s">
        <v>259</v>
      </c>
      <c r="AT439" s="23" t="s">
        <v>184</v>
      </c>
      <c r="AU439" s="23" t="s">
        <v>101</v>
      </c>
      <c r="AY439" s="23" t="s">
        <v>183</v>
      </c>
      <c r="BE439" s="132">
        <f>IF(U439="základní",N439,0)</f>
        <v>0</v>
      </c>
      <c r="BF439" s="132">
        <f>IF(U439="snížená",N439,0)</f>
        <v>0</v>
      </c>
      <c r="BG439" s="132">
        <f>IF(U439="zákl. přenesená",N439,0)</f>
        <v>0</v>
      </c>
      <c r="BH439" s="132">
        <f>IF(U439="sníž. přenesená",N439,0)</f>
        <v>0</v>
      </c>
      <c r="BI439" s="132">
        <f>IF(U439="nulová",N439,0)</f>
        <v>0</v>
      </c>
      <c r="BJ439" s="23" t="s">
        <v>36</v>
      </c>
      <c r="BK439" s="132">
        <f>ROUND(L439*K439,2)</f>
        <v>0</v>
      </c>
      <c r="BL439" s="23" t="s">
        <v>259</v>
      </c>
      <c r="BM439" s="23" t="s">
        <v>963</v>
      </c>
    </row>
    <row r="440" s="9" customFormat="1" ht="29.88" customHeight="1">
      <c r="B440" s="196"/>
      <c r="C440" s="197"/>
      <c r="D440" s="206" t="s">
        <v>151</v>
      </c>
      <c r="E440" s="206"/>
      <c r="F440" s="206"/>
      <c r="G440" s="206"/>
      <c r="H440" s="206"/>
      <c r="I440" s="206"/>
      <c r="J440" s="206"/>
      <c r="K440" s="206"/>
      <c r="L440" s="206"/>
      <c r="M440" s="206"/>
      <c r="N440" s="239">
        <f>BK440</f>
        <v>0</v>
      </c>
      <c r="O440" s="240"/>
      <c r="P440" s="240"/>
      <c r="Q440" s="240"/>
      <c r="R440" s="199"/>
      <c r="T440" s="200"/>
      <c r="U440" s="197"/>
      <c r="V440" s="197"/>
      <c r="W440" s="201">
        <f>SUM(W441:W447)</f>
        <v>0</v>
      </c>
      <c r="X440" s="197"/>
      <c r="Y440" s="201">
        <f>SUM(Y441:Y447)</f>
        <v>0.0052845599999999998</v>
      </c>
      <c r="Z440" s="197"/>
      <c r="AA440" s="202">
        <f>SUM(AA441:AA447)</f>
        <v>0</v>
      </c>
      <c r="AR440" s="203" t="s">
        <v>101</v>
      </c>
      <c r="AT440" s="204" t="s">
        <v>78</v>
      </c>
      <c r="AU440" s="204" t="s">
        <v>36</v>
      </c>
      <c r="AY440" s="203" t="s">
        <v>183</v>
      </c>
      <c r="BK440" s="205">
        <f>SUM(BK441:BK447)</f>
        <v>0</v>
      </c>
    </row>
    <row r="441" s="1" customFormat="1" ht="25.5" customHeight="1">
      <c r="B441" s="174"/>
      <c r="C441" s="209" t="s">
        <v>964</v>
      </c>
      <c r="D441" s="209" t="s">
        <v>184</v>
      </c>
      <c r="E441" s="210" t="s">
        <v>965</v>
      </c>
      <c r="F441" s="211" t="s">
        <v>966</v>
      </c>
      <c r="G441" s="211"/>
      <c r="H441" s="211"/>
      <c r="I441" s="211"/>
      <c r="J441" s="212" t="s">
        <v>187</v>
      </c>
      <c r="K441" s="213">
        <v>10.6</v>
      </c>
      <c r="L441" s="214">
        <v>0</v>
      </c>
      <c r="M441" s="214"/>
      <c r="N441" s="215">
        <f>ROUND(L441*K441,2)</f>
        <v>0</v>
      </c>
      <c r="O441" s="215"/>
      <c r="P441" s="215"/>
      <c r="Q441" s="215"/>
      <c r="R441" s="178"/>
      <c r="T441" s="216" t="s">
        <v>5</v>
      </c>
      <c r="U441" s="57" t="s">
        <v>44</v>
      </c>
      <c r="V441" s="48"/>
      <c r="W441" s="217">
        <f>V441*K441</f>
        <v>0</v>
      </c>
      <c r="X441" s="217">
        <v>0.00012999999999999999</v>
      </c>
      <c r="Y441" s="217">
        <f>X441*K441</f>
        <v>0.0013779999999999999</v>
      </c>
      <c r="Z441" s="217">
        <v>0</v>
      </c>
      <c r="AA441" s="218">
        <f>Z441*K441</f>
        <v>0</v>
      </c>
      <c r="AR441" s="23" t="s">
        <v>259</v>
      </c>
      <c r="AT441" s="23" t="s">
        <v>184</v>
      </c>
      <c r="AU441" s="23" t="s">
        <v>101</v>
      </c>
      <c r="AY441" s="23" t="s">
        <v>183</v>
      </c>
      <c r="BE441" s="132">
        <f>IF(U441="základní",N441,0)</f>
        <v>0</v>
      </c>
      <c r="BF441" s="132">
        <f>IF(U441="snížená",N441,0)</f>
        <v>0</v>
      </c>
      <c r="BG441" s="132">
        <f>IF(U441="zákl. přenesená",N441,0)</f>
        <v>0</v>
      </c>
      <c r="BH441" s="132">
        <f>IF(U441="sníž. přenesená",N441,0)</f>
        <v>0</v>
      </c>
      <c r="BI441" s="132">
        <f>IF(U441="nulová",N441,0)</f>
        <v>0</v>
      </c>
      <c r="BJ441" s="23" t="s">
        <v>36</v>
      </c>
      <c r="BK441" s="132">
        <f>ROUND(L441*K441,2)</f>
        <v>0</v>
      </c>
      <c r="BL441" s="23" t="s">
        <v>259</v>
      </c>
      <c r="BM441" s="23" t="s">
        <v>967</v>
      </c>
    </row>
    <row r="442" s="1" customFormat="1" ht="25.5" customHeight="1">
      <c r="B442" s="174"/>
      <c r="C442" s="209" t="s">
        <v>968</v>
      </c>
      <c r="D442" s="209" t="s">
        <v>184</v>
      </c>
      <c r="E442" s="210" t="s">
        <v>969</v>
      </c>
      <c r="F442" s="211" t="s">
        <v>970</v>
      </c>
      <c r="G442" s="211"/>
      <c r="H442" s="211"/>
      <c r="I442" s="211"/>
      <c r="J442" s="212" t="s">
        <v>187</v>
      </c>
      <c r="K442" s="213">
        <v>10.6</v>
      </c>
      <c r="L442" s="214">
        <v>0</v>
      </c>
      <c r="M442" s="214"/>
      <c r="N442" s="215">
        <f>ROUND(L442*K442,2)</f>
        <v>0</v>
      </c>
      <c r="O442" s="215"/>
      <c r="P442" s="215"/>
      <c r="Q442" s="215"/>
      <c r="R442" s="178"/>
      <c r="T442" s="216" t="s">
        <v>5</v>
      </c>
      <c r="U442" s="57" t="s">
        <v>44</v>
      </c>
      <c r="V442" s="48"/>
      <c r="W442" s="217">
        <f>V442*K442</f>
        <v>0</v>
      </c>
      <c r="X442" s="217">
        <v>0.00017000000000000001</v>
      </c>
      <c r="Y442" s="217">
        <f>X442*K442</f>
        <v>0.001802</v>
      </c>
      <c r="Z442" s="217">
        <v>0</v>
      </c>
      <c r="AA442" s="218">
        <f>Z442*K442</f>
        <v>0</v>
      </c>
      <c r="AR442" s="23" t="s">
        <v>259</v>
      </c>
      <c r="AT442" s="23" t="s">
        <v>184</v>
      </c>
      <c r="AU442" s="23" t="s">
        <v>101</v>
      </c>
      <c r="AY442" s="23" t="s">
        <v>183</v>
      </c>
      <c r="BE442" s="132">
        <f>IF(U442="základní",N442,0)</f>
        <v>0</v>
      </c>
      <c r="BF442" s="132">
        <f>IF(U442="snížená",N442,0)</f>
        <v>0</v>
      </c>
      <c r="BG442" s="132">
        <f>IF(U442="zákl. přenesená",N442,0)</f>
        <v>0</v>
      </c>
      <c r="BH442" s="132">
        <f>IF(U442="sníž. přenesená",N442,0)</f>
        <v>0</v>
      </c>
      <c r="BI442" s="132">
        <f>IF(U442="nulová",N442,0)</f>
        <v>0</v>
      </c>
      <c r="BJ442" s="23" t="s">
        <v>36</v>
      </c>
      <c r="BK442" s="132">
        <f>ROUND(L442*K442,2)</f>
        <v>0</v>
      </c>
      <c r="BL442" s="23" t="s">
        <v>259</v>
      </c>
      <c r="BM442" s="23" t="s">
        <v>971</v>
      </c>
    </row>
    <row r="443" s="1" customFormat="1" ht="25.5" customHeight="1">
      <c r="B443" s="174"/>
      <c r="C443" s="209" t="s">
        <v>972</v>
      </c>
      <c r="D443" s="209" t="s">
        <v>184</v>
      </c>
      <c r="E443" s="210" t="s">
        <v>973</v>
      </c>
      <c r="F443" s="211" t="s">
        <v>974</v>
      </c>
      <c r="G443" s="211"/>
      <c r="H443" s="211"/>
      <c r="I443" s="211"/>
      <c r="J443" s="212" t="s">
        <v>187</v>
      </c>
      <c r="K443" s="213">
        <v>5.8460000000000001</v>
      </c>
      <c r="L443" s="214">
        <v>0</v>
      </c>
      <c r="M443" s="214"/>
      <c r="N443" s="215">
        <f>ROUND(L443*K443,2)</f>
        <v>0</v>
      </c>
      <c r="O443" s="215"/>
      <c r="P443" s="215"/>
      <c r="Q443" s="215"/>
      <c r="R443" s="178"/>
      <c r="T443" s="216" t="s">
        <v>5</v>
      </c>
      <c r="U443" s="57" t="s">
        <v>44</v>
      </c>
      <c r="V443" s="48"/>
      <c r="W443" s="217">
        <f>V443*K443</f>
        <v>0</v>
      </c>
      <c r="X443" s="217">
        <v>8.0000000000000007E-05</v>
      </c>
      <c r="Y443" s="217">
        <f>X443*K443</f>
        <v>0.00046768000000000005</v>
      </c>
      <c r="Z443" s="217">
        <v>0</v>
      </c>
      <c r="AA443" s="218">
        <f>Z443*K443</f>
        <v>0</v>
      </c>
      <c r="AR443" s="23" t="s">
        <v>259</v>
      </c>
      <c r="AT443" s="23" t="s">
        <v>184</v>
      </c>
      <c r="AU443" s="23" t="s">
        <v>101</v>
      </c>
      <c r="AY443" s="23" t="s">
        <v>183</v>
      </c>
      <c r="BE443" s="132">
        <f>IF(U443="základní",N443,0)</f>
        <v>0</v>
      </c>
      <c r="BF443" s="132">
        <f>IF(U443="snížená",N443,0)</f>
        <v>0</v>
      </c>
      <c r="BG443" s="132">
        <f>IF(U443="zákl. přenesená",N443,0)</f>
        <v>0</v>
      </c>
      <c r="BH443" s="132">
        <f>IF(U443="sníž. přenesená",N443,0)</f>
        <v>0</v>
      </c>
      <c r="BI443" s="132">
        <f>IF(U443="nulová",N443,0)</f>
        <v>0</v>
      </c>
      <c r="BJ443" s="23" t="s">
        <v>36</v>
      </c>
      <c r="BK443" s="132">
        <f>ROUND(L443*K443,2)</f>
        <v>0</v>
      </c>
      <c r="BL443" s="23" t="s">
        <v>259</v>
      </c>
      <c r="BM443" s="23" t="s">
        <v>975</v>
      </c>
    </row>
    <row r="444" s="10" customFormat="1" ht="16.5" customHeight="1">
      <c r="B444" s="219"/>
      <c r="C444" s="220"/>
      <c r="D444" s="220"/>
      <c r="E444" s="221" t="s">
        <v>109</v>
      </c>
      <c r="F444" s="222" t="s">
        <v>976</v>
      </c>
      <c r="G444" s="223"/>
      <c r="H444" s="223"/>
      <c r="I444" s="223"/>
      <c r="J444" s="220"/>
      <c r="K444" s="224">
        <v>5.8460000000000001</v>
      </c>
      <c r="L444" s="220"/>
      <c r="M444" s="220"/>
      <c r="N444" s="220"/>
      <c r="O444" s="220"/>
      <c r="P444" s="220"/>
      <c r="Q444" s="220"/>
      <c r="R444" s="225"/>
      <c r="T444" s="226"/>
      <c r="U444" s="220"/>
      <c r="V444" s="220"/>
      <c r="W444" s="220"/>
      <c r="X444" s="220"/>
      <c r="Y444" s="220"/>
      <c r="Z444" s="220"/>
      <c r="AA444" s="227"/>
      <c r="AT444" s="228" t="s">
        <v>191</v>
      </c>
      <c r="AU444" s="228" t="s">
        <v>101</v>
      </c>
      <c r="AV444" s="10" t="s">
        <v>101</v>
      </c>
      <c r="AW444" s="10" t="s">
        <v>35</v>
      </c>
      <c r="AX444" s="10" t="s">
        <v>36</v>
      </c>
      <c r="AY444" s="228" t="s">
        <v>183</v>
      </c>
    </row>
    <row r="445" s="1" customFormat="1" ht="38.25" customHeight="1">
      <c r="B445" s="174"/>
      <c r="C445" s="209" t="s">
        <v>977</v>
      </c>
      <c r="D445" s="209" t="s">
        <v>184</v>
      </c>
      <c r="E445" s="210" t="s">
        <v>978</v>
      </c>
      <c r="F445" s="211" t="s">
        <v>979</v>
      </c>
      <c r="G445" s="211"/>
      <c r="H445" s="211"/>
      <c r="I445" s="211"/>
      <c r="J445" s="212" t="s">
        <v>187</v>
      </c>
      <c r="K445" s="213">
        <v>5.8460000000000001</v>
      </c>
      <c r="L445" s="214">
        <v>0</v>
      </c>
      <c r="M445" s="214"/>
      <c r="N445" s="215">
        <f>ROUND(L445*K445,2)</f>
        <v>0</v>
      </c>
      <c r="O445" s="215"/>
      <c r="P445" s="215"/>
      <c r="Q445" s="215"/>
      <c r="R445" s="178"/>
      <c r="T445" s="216" t="s">
        <v>5</v>
      </c>
      <c r="U445" s="57" t="s">
        <v>44</v>
      </c>
      <c r="V445" s="48"/>
      <c r="W445" s="217">
        <f>V445*K445</f>
        <v>0</v>
      </c>
      <c r="X445" s="217">
        <v>0.00013999999999999999</v>
      </c>
      <c r="Y445" s="217">
        <f>X445*K445</f>
        <v>0.00081843999999999992</v>
      </c>
      <c r="Z445" s="217">
        <v>0</v>
      </c>
      <c r="AA445" s="218">
        <f>Z445*K445</f>
        <v>0</v>
      </c>
      <c r="AR445" s="23" t="s">
        <v>259</v>
      </c>
      <c r="AT445" s="23" t="s">
        <v>184</v>
      </c>
      <c r="AU445" s="23" t="s">
        <v>101</v>
      </c>
      <c r="AY445" s="23" t="s">
        <v>183</v>
      </c>
      <c r="BE445" s="132">
        <f>IF(U445="základní",N445,0)</f>
        <v>0</v>
      </c>
      <c r="BF445" s="132">
        <f>IF(U445="snížená",N445,0)</f>
        <v>0</v>
      </c>
      <c r="BG445" s="132">
        <f>IF(U445="zákl. přenesená",N445,0)</f>
        <v>0</v>
      </c>
      <c r="BH445" s="132">
        <f>IF(U445="sníž. přenesená",N445,0)</f>
        <v>0</v>
      </c>
      <c r="BI445" s="132">
        <f>IF(U445="nulová",N445,0)</f>
        <v>0</v>
      </c>
      <c r="BJ445" s="23" t="s">
        <v>36</v>
      </c>
      <c r="BK445" s="132">
        <f>ROUND(L445*K445,2)</f>
        <v>0</v>
      </c>
      <c r="BL445" s="23" t="s">
        <v>259</v>
      </c>
      <c r="BM445" s="23" t="s">
        <v>980</v>
      </c>
    </row>
    <row r="446" s="10" customFormat="1" ht="16.5" customHeight="1">
      <c r="B446" s="219"/>
      <c r="C446" s="220"/>
      <c r="D446" s="220"/>
      <c r="E446" s="221" t="s">
        <v>5</v>
      </c>
      <c r="F446" s="222" t="s">
        <v>109</v>
      </c>
      <c r="G446" s="223"/>
      <c r="H446" s="223"/>
      <c r="I446" s="223"/>
      <c r="J446" s="220"/>
      <c r="K446" s="224">
        <v>5.8460000000000001</v>
      </c>
      <c r="L446" s="220"/>
      <c r="M446" s="220"/>
      <c r="N446" s="220"/>
      <c r="O446" s="220"/>
      <c r="P446" s="220"/>
      <c r="Q446" s="220"/>
      <c r="R446" s="225"/>
      <c r="T446" s="226"/>
      <c r="U446" s="220"/>
      <c r="V446" s="220"/>
      <c r="W446" s="220"/>
      <c r="X446" s="220"/>
      <c r="Y446" s="220"/>
      <c r="Z446" s="220"/>
      <c r="AA446" s="227"/>
      <c r="AT446" s="228" t="s">
        <v>191</v>
      </c>
      <c r="AU446" s="228" t="s">
        <v>101</v>
      </c>
      <c r="AV446" s="10" t="s">
        <v>101</v>
      </c>
      <c r="AW446" s="10" t="s">
        <v>35</v>
      </c>
      <c r="AX446" s="10" t="s">
        <v>36</v>
      </c>
      <c r="AY446" s="228" t="s">
        <v>183</v>
      </c>
    </row>
    <row r="447" s="1" customFormat="1" ht="38.25" customHeight="1">
      <c r="B447" s="174"/>
      <c r="C447" s="209" t="s">
        <v>981</v>
      </c>
      <c r="D447" s="209" t="s">
        <v>184</v>
      </c>
      <c r="E447" s="210" t="s">
        <v>982</v>
      </c>
      <c r="F447" s="211" t="s">
        <v>983</v>
      </c>
      <c r="G447" s="211"/>
      <c r="H447" s="211"/>
      <c r="I447" s="211"/>
      <c r="J447" s="212" t="s">
        <v>187</v>
      </c>
      <c r="K447" s="213">
        <v>5.8460000000000001</v>
      </c>
      <c r="L447" s="214">
        <v>0</v>
      </c>
      <c r="M447" s="214"/>
      <c r="N447" s="215">
        <f>ROUND(L447*K447,2)</f>
        <v>0</v>
      </c>
      <c r="O447" s="215"/>
      <c r="P447" s="215"/>
      <c r="Q447" s="215"/>
      <c r="R447" s="178"/>
      <c r="T447" s="216" t="s">
        <v>5</v>
      </c>
      <c r="U447" s="57" t="s">
        <v>44</v>
      </c>
      <c r="V447" s="48"/>
      <c r="W447" s="217">
        <f>V447*K447</f>
        <v>0</v>
      </c>
      <c r="X447" s="217">
        <v>0.00013999999999999999</v>
      </c>
      <c r="Y447" s="217">
        <f>X447*K447</f>
        <v>0.00081843999999999992</v>
      </c>
      <c r="Z447" s="217">
        <v>0</v>
      </c>
      <c r="AA447" s="218">
        <f>Z447*K447</f>
        <v>0</v>
      </c>
      <c r="AR447" s="23" t="s">
        <v>259</v>
      </c>
      <c r="AT447" s="23" t="s">
        <v>184</v>
      </c>
      <c r="AU447" s="23" t="s">
        <v>101</v>
      </c>
      <c r="AY447" s="23" t="s">
        <v>183</v>
      </c>
      <c r="BE447" s="132">
        <f>IF(U447="základní",N447,0)</f>
        <v>0</v>
      </c>
      <c r="BF447" s="132">
        <f>IF(U447="snížená",N447,0)</f>
        <v>0</v>
      </c>
      <c r="BG447" s="132">
        <f>IF(U447="zákl. přenesená",N447,0)</f>
        <v>0</v>
      </c>
      <c r="BH447" s="132">
        <f>IF(U447="sníž. přenesená",N447,0)</f>
        <v>0</v>
      </c>
      <c r="BI447" s="132">
        <f>IF(U447="nulová",N447,0)</f>
        <v>0</v>
      </c>
      <c r="BJ447" s="23" t="s">
        <v>36</v>
      </c>
      <c r="BK447" s="132">
        <f>ROUND(L447*K447,2)</f>
        <v>0</v>
      </c>
      <c r="BL447" s="23" t="s">
        <v>259</v>
      </c>
      <c r="BM447" s="23" t="s">
        <v>984</v>
      </c>
    </row>
    <row r="448" s="9" customFormat="1" ht="29.88" customHeight="1">
      <c r="B448" s="196"/>
      <c r="C448" s="197"/>
      <c r="D448" s="206" t="s">
        <v>152</v>
      </c>
      <c r="E448" s="206"/>
      <c r="F448" s="206"/>
      <c r="G448" s="206"/>
      <c r="H448" s="206"/>
      <c r="I448" s="206"/>
      <c r="J448" s="206"/>
      <c r="K448" s="206"/>
      <c r="L448" s="206"/>
      <c r="M448" s="206"/>
      <c r="N448" s="239">
        <f>BK448</f>
        <v>0</v>
      </c>
      <c r="O448" s="240"/>
      <c r="P448" s="240"/>
      <c r="Q448" s="240"/>
      <c r="R448" s="199"/>
      <c r="T448" s="200"/>
      <c r="U448" s="197"/>
      <c r="V448" s="197"/>
      <c r="W448" s="201">
        <f>SUM(W449:W451)</f>
        <v>0</v>
      </c>
      <c r="X448" s="197"/>
      <c r="Y448" s="201">
        <f>SUM(Y449:Y451)</f>
        <v>0.052000000000000005</v>
      </c>
      <c r="Z448" s="197"/>
      <c r="AA448" s="202">
        <f>SUM(AA449:AA451)</f>
        <v>0</v>
      </c>
      <c r="AR448" s="203" t="s">
        <v>101</v>
      </c>
      <c r="AT448" s="204" t="s">
        <v>78</v>
      </c>
      <c r="AU448" s="204" t="s">
        <v>36</v>
      </c>
      <c r="AY448" s="203" t="s">
        <v>183</v>
      </c>
      <c r="BK448" s="205">
        <f>SUM(BK449:BK451)</f>
        <v>0</v>
      </c>
    </row>
    <row r="449" s="1" customFormat="1" ht="25.5" customHeight="1">
      <c r="B449" s="174"/>
      <c r="C449" s="209" t="s">
        <v>985</v>
      </c>
      <c r="D449" s="209" t="s">
        <v>184</v>
      </c>
      <c r="E449" s="210" t="s">
        <v>986</v>
      </c>
      <c r="F449" s="211" t="s">
        <v>987</v>
      </c>
      <c r="G449" s="211"/>
      <c r="H449" s="211"/>
      <c r="I449" s="211"/>
      <c r="J449" s="212" t="s">
        <v>453</v>
      </c>
      <c r="K449" s="213">
        <v>1</v>
      </c>
      <c r="L449" s="214">
        <v>0</v>
      </c>
      <c r="M449" s="214"/>
      <c r="N449" s="215">
        <f>ROUND(L449*K449,2)</f>
        <v>0</v>
      </c>
      <c r="O449" s="215"/>
      <c r="P449" s="215"/>
      <c r="Q449" s="215"/>
      <c r="R449" s="178"/>
      <c r="T449" s="216" t="s">
        <v>5</v>
      </c>
      <c r="U449" s="57" t="s">
        <v>44</v>
      </c>
      <c r="V449" s="48"/>
      <c r="W449" s="217">
        <f>V449*K449</f>
        <v>0</v>
      </c>
      <c r="X449" s="217">
        <v>0</v>
      </c>
      <c r="Y449" s="217">
        <f>X449*K449</f>
        <v>0</v>
      </c>
      <c r="Z449" s="217">
        <v>0</v>
      </c>
      <c r="AA449" s="218">
        <f>Z449*K449</f>
        <v>0</v>
      </c>
      <c r="AR449" s="23" t="s">
        <v>259</v>
      </c>
      <c r="AT449" s="23" t="s">
        <v>184</v>
      </c>
      <c r="AU449" s="23" t="s">
        <v>101</v>
      </c>
      <c r="AY449" s="23" t="s">
        <v>183</v>
      </c>
      <c r="BE449" s="132">
        <f>IF(U449="základní",N449,0)</f>
        <v>0</v>
      </c>
      <c r="BF449" s="132">
        <f>IF(U449="snížená",N449,0)</f>
        <v>0</v>
      </c>
      <c r="BG449" s="132">
        <f>IF(U449="zákl. přenesená",N449,0)</f>
        <v>0</v>
      </c>
      <c r="BH449" s="132">
        <f>IF(U449="sníž. přenesená",N449,0)</f>
        <v>0</v>
      </c>
      <c r="BI449" s="132">
        <f>IF(U449="nulová",N449,0)</f>
        <v>0</v>
      </c>
      <c r="BJ449" s="23" t="s">
        <v>36</v>
      </c>
      <c r="BK449" s="132">
        <f>ROUND(L449*K449,2)</f>
        <v>0</v>
      </c>
      <c r="BL449" s="23" t="s">
        <v>259</v>
      </c>
      <c r="BM449" s="23" t="s">
        <v>988</v>
      </c>
    </row>
    <row r="450" s="1" customFormat="1" ht="25.5" customHeight="1">
      <c r="B450" s="174"/>
      <c r="C450" s="209" t="s">
        <v>989</v>
      </c>
      <c r="D450" s="209" t="s">
        <v>184</v>
      </c>
      <c r="E450" s="210" t="s">
        <v>990</v>
      </c>
      <c r="F450" s="211" t="s">
        <v>991</v>
      </c>
      <c r="G450" s="211"/>
      <c r="H450" s="211"/>
      <c r="I450" s="211"/>
      <c r="J450" s="212" t="s">
        <v>187</v>
      </c>
      <c r="K450" s="213">
        <v>100</v>
      </c>
      <c r="L450" s="214">
        <v>0</v>
      </c>
      <c r="M450" s="214"/>
      <c r="N450" s="215">
        <f>ROUND(L450*K450,2)</f>
        <v>0</v>
      </c>
      <c r="O450" s="215"/>
      <c r="P450" s="215"/>
      <c r="Q450" s="215"/>
      <c r="R450" s="178"/>
      <c r="T450" s="216" t="s">
        <v>5</v>
      </c>
      <c r="U450" s="57" t="s">
        <v>44</v>
      </c>
      <c r="V450" s="48"/>
      <c r="W450" s="217">
        <f>V450*K450</f>
        <v>0</v>
      </c>
      <c r="X450" s="217">
        <v>0.00020000000000000001</v>
      </c>
      <c r="Y450" s="217">
        <f>X450*K450</f>
        <v>0.02</v>
      </c>
      <c r="Z450" s="217">
        <v>0</v>
      </c>
      <c r="AA450" s="218">
        <f>Z450*K450</f>
        <v>0</v>
      </c>
      <c r="AR450" s="23" t="s">
        <v>259</v>
      </c>
      <c r="AT450" s="23" t="s">
        <v>184</v>
      </c>
      <c r="AU450" s="23" t="s">
        <v>101</v>
      </c>
      <c r="AY450" s="23" t="s">
        <v>183</v>
      </c>
      <c r="BE450" s="132">
        <f>IF(U450="základní",N450,0)</f>
        <v>0</v>
      </c>
      <c r="BF450" s="132">
        <f>IF(U450="snížená",N450,0)</f>
        <v>0</v>
      </c>
      <c r="BG450" s="132">
        <f>IF(U450="zákl. přenesená",N450,0)</f>
        <v>0</v>
      </c>
      <c r="BH450" s="132">
        <f>IF(U450="sníž. přenesená",N450,0)</f>
        <v>0</v>
      </c>
      <c r="BI450" s="132">
        <f>IF(U450="nulová",N450,0)</f>
        <v>0</v>
      </c>
      <c r="BJ450" s="23" t="s">
        <v>36</v>
      </c>
      <c r="BK450" s="132">
        <f>ROUND(L450*K450,2)</f>
        <v>0</v>
      </c>
      <c r="BL450" s="23" t="s">
        <v>259</v>
      </c>
      <c r="BM450" s="23" t="s">
        <v>992</v>
      </c>
    </row>
    <row r="451" s="1" customFormat="1" ht="38.25" customHeight="1">
      <c r="B451" s="174"/>
      <c r="C451" s="209" t="s">
        <v>993</v>
      </c>
      <c r="D451" s="209" t="s">
        <v>184</v>
      </c>
      <c r="E451" s="210" t="s">
        <v>994</v>
      </c>
      <c r="F451" s="211" t="s">
        <v>995</v>
      </c>
      <c r="G451" s="211"/>
      <c r="H451" s="211"/>
      <c r="I451" s="211"/>
      <c r="J451" s="212" t="s">
        <v>187</v>
      </c>
      <c r="K451" s="213">
        <v>100</v>
      </c>
      <c r="L451" s="214">
        <v>0</v>
      </c>
      <c r="M451" s="214"/>
      <c r="N451" s="215">
        <f>ROUND(L451*K451,2)</f>
        <v>0</v>
      </c>
      <c r="O451" s="215"/>
      <c r="P451" s="215"/>
      <c r="Q451" s="215"/>
      <c r="R451" s="178"/>
      <c r="T451" s="216" t="s">
        <v>5</v>
      </c>
      <c r="U451" s="57" t="s">
        <v>44</v>
      </c>
      <c r="V451" s="48"/>
      <c r="W451" s="217">
        <f>V451*K451</f>
        <v>0</v>
      </c>
      <c r="X451" s="217">
        <v>0.00032000000000000003</v>
      </c>
      <c r="Y451" s="217">
        <f>X451*K451</f>
        <v>0.032000000000000001</v>
      </c>
      <c r="Z451" s="217">
        <v>0</v>
      </c>
      <c r="AA451" s="218">
        <f>Z451*K451</f>
        <v>0</v>
      </c>
      <c r="AR451" s="23" t="s">
        <v>259</v>
      </c>
      <c r="AT451" s="23" t="s">
        <v>184</v>
      </c>
      <c r="AU451" s="23" t="s">
        <v>101</v>
      </c>
      <c r="AY451" s="23" t="s">
        <v>183</v>
      </c>
      <c r="BE451" s="132">
        <f>IF(U451="základní",N451,0)</f>
        <v>0</v>
      </c>
      <c r="BF451" s="132">
        <f>IF(U451="snížená",N451,0)</f>
        <v>0</v>
      </c>
      <c r="BG451" s="132">
        <f>IF(U451="zákl. přenesená",N451,0)</f>
        <v>0</v>
      </c>
      <c r="BH451" s="132">
        <f>IF(U451="sníž. přenesená",N451,0)</f>
        <v>0</v>
      </c>
      <c r="BI451" s="132">
        <f>IF(U451="nulová",N451,0)</f>
        <v>0</v>
      </c>
      <c r="BJ451" s="23" t="s">
        <v>36</v>
      </c>
      <c r="BK451" s="132">
        <f>ROUND(L451*K451,2)</f>
        <v>0</v>
      </c>
      <c r="BL451" s="23" t="s">
        <v>259</v>
      </c>
      <c r="BM451" s="23" t="s">
        <v>996</v>
      </c>
    </row>
    <row r="452" s="9" customFormat="1" ht="37.44" customHeight="1">
      <c r="B452" s="196"/>
      <c r="C452" s="197"/>
      <c r="D452" s="198" t="s">
        <v>153</v>
      </c>
      <c r="E452" s="198"/>
      <c r="F452" s="198"/>
      <c r="G452" s="198"/>
      <c r="H452" s="198"/>
      <c r="I452" s="198"/>
      <c r="J452" s="198"/>
      <c r="K452" s="198"/>
      <c r="L452" s="198"/>
      <c r="M452" s="198"/>
      <c r="N452" s="248">
        <f>BK452</f>
        <v>0</v>
      </c>
      <c r="O452" s="249"/>
      <c r="P452" s="249"/>
      <c r="Q452" s="249"/>
      <c r="R452" s="199"/>
      <c r="T452" s="200"/>
      <c r="U452" s="197"/>
      <c r="V452" s="197"/>
      <c r="W452" s="201">
        <f>W453+W455</f>
        <v>0</v>
      </c>
      <c r="X452" s="197"/>
      <c r="Y452" s="201">
        <f>Y453+Y455</f>
        <v>0</v>
      </c>
      <c r="Z452" s="197"/>
      <c r="AA452" s="202">
        <f>AA453+AA455</f>
        <v>0</v>
      </c>
      <c r="AR452" s="203" t="s">
        <v>196</v>
      </c>
      <c r="AT452" s="204" t="s">
        <v>78</v>
      </c>
      <c r="AU452" s="204" t="s">
        <v>79</v>
      </c>
      <c r="AY452" s="203" t="s">
        <v>183</v>
      </c>
      <c r="BK452" s="205">
        <f>BK453+BK455</f>
        <v>0</v>
      </c>
    </row>
    <row r="453" s="9" customFormat="1" ht="19.92" customHeight="1">
      <c r="B453" s="196"/>
      <c r="C453" s="197"/>
      <c r="D453" s="206" t="s">
        <v>154</v>
      </c>
      <c r="E453" s="206"/>
      <c r="F453" s="206"/>
      <c r="G453" s="206"/>
      <c r="H453" s="206"/>
      <c r="I453" s="206"/>
      <c r="J453" s="206"/>
      <c r="K453" s="206"/>
      <c r="L453" s="206"/>
      <c r="M453" s="206"/>
      <c r="N453" s="207">
        <f>BK453</f>
        <v>0</v>
      </c>
      <c r="O453" s="208"/>
      <c r="P453" s="208"/>
      <c r="Q453" s="208"/>
      <c r="R453" s="199"/>
      <c r="T453" s="200"/>
      <c r="U453" s="197"/>
      <c r="V453" s="197"/>
      <c r="W453" s="201">
        <f>W454</f>
        <v>0</v>
      </c>
      <c r="X453" s="197"/>
      <c r="Y453" s="201">
        <f>Y454</f>
        <v>0</v>
      </c>
      <c r="Z453" s="197"/>
      <c r="AA453" s="202">
        <f>AA454</f>
        <v>0</v>
      </c>
      <c r="AR453" s="203" t="s">
        <v>196</v>
      </c>
      <c r="AT453" s="204" t="s">
        <v>78</v>
      </c>
      <c r="AU453" s="204" t="s">
        <v>36</v>
      </c>
      <c r="AY453" s="203" t="s">
        <v>183</v>
      </c>
      <c r="BK453" s="205">
        <f>BK454</f>
        <v>0</v>
      </c>
    </row>
    <row r="454" s="1" customFormat="1" ht="25.5" customHeight="1">
      <c r="B454" s="174"/>
      <c r="C454" s="209" t="s">
        <v>997</v>
      </c>
      <c r="D454" s="209" t="s">
        <v>184</v>
      </c>
      <c r="E454" s="210" t="s">
        <v>998</v>
      </c>
      <c r="F454" s="211" t="s">
        <v>999</v>
      </c>
      <c r="G454" s="211"/>
      <c r="H454" s="211"/>
      <c r="I454" s="211"/>
      <c r="J454" s="212" t="s">
        <v>453</v>
      </c>
      <c r="K454" s="213">
        <v>1</v>
      </c>
      <c r="L454" s="214">
        <v>0</v>
      </c>
      <c r="M454" s="214"/>
      <c r="N454" s="215">
        <f>ROUND(L454*K454,2)</f>
        <v>0</v>
      </c>
      <c r="O454" s="215"/>
      <c r="P454" s="215"/>
      <c r="Q454" s="215"/>
      <c r="R454" s="178"/>
      <c r="T454" s="216" t="s">
        <v>5</v>
      </c>
      <c r="U454" s="57" t="s">
        <v>44</v>
      </c>
      <c r="V454" s="48"/>
      <c r="W454" s="217">
        <f>V454*K454</f>
        <v>0</v>
      </c>
      <c r="X454" s="217">
        <v>0</v>
      </c>
      <c r="Y454" s="217">
        <f>X454*K454</f>
        <v>0</v>
      </c>
      <c r="Z454" s="217">
        <v>0</v>
      </c>
      <c r="AA454" s="218">
        <f>Z454*K454</f>
        <v>0</v>
      </c>
      <c r="AR454" s="23" t="s">
        <v>498</v>
      </c>
      <c r="AT454" s="23" t="s">
        <v>184</v>
      </c>
      <c r="AU454" s="23" t="s">
        <v>101</v>
      </c>
      <c r="AY454" s="23" t="s">
        <v>183</v>
      </c>
      <c r="BE454" s="132">
        <f>IF(U454="základní",N454,0)</f>
        <v>0</v>
      </c>
      <c r="BF454" s="132">
        <f>IF(U454="snížená",N454,0)</f>
        <v>0</v>
      </c>
      <c r="BG454" s="132">
        <f>IF(U454="zákl. přenesená",N454,0)</f>
        <v>0</v>
      </c>
      <c r="BH454" s="132">
        <f>IF(U454="sníž. přenesená",N454,0)</f>
        <v>0</v>
      </c>
      <c r="BI454" s="132">
        <f>IF(U454="nulová",N454,0)</f>
        <v>0</v>
      </c>
      <c r="BJ454" s="23" t="s">
        <v>36</v>
      </c>
      <c r="BK454" s="132">
        <f>ROUND(L454*K454,2)</f>
        <v>0</v>
      </c>
      <c r="BL454" s="23" t="s">
        <v>498</v>
      </c>
      <c r="BM454" s="23" t="s">
        <v>1000</v>
      </c>
    </row>
    <row r="455" s="9" customFormat="1" ht="29.88" customHeight="1">
      <c r="B455" s="196"/>
      <c r="C455" s="197"/>
      <c r="D455" s="206" t="s">
        <v>155</v>
      </c>
      <c r="E455" s="206"/>
      <c r="F455" s="206"/>
      <c r="G455" s="206"/>
      <c r="H455" s="206"/>
      <c r="I455" s="206"/>
      <c r="J455" s="206"/>
      <c r="K455" s="206"/>
      <c r="L455" s="206"/>
      <c r="M455" s="206"/>
      <c r="N455" s="239">
        <f>BK455</f>
        <v>0</v>
      </c>
      <c r="O455" s="240"/>
      <c r="P455" s="240"/>
      <c r="Q455" s="240"/>
      <c r="R455" s="199"/>
      <c r="T455" s="200"/>
      <c r="U455" s="197"/>
      <c r="V455" s="197"/>
      <c r="W455" s="201">
        <f>W456</f>
        <v>0</v>
      </c>
      <c r="X455" s="197"/>
      <c r="Y455" s="201">
        <f>Y456</f>
        <v>0</v>
      </c>
      <c r="Z455" s="197"/>
      <c r="AA455" s="202">
        <f>AA456</f>
        <v>0</v>
      </c>
      <c r="AR455" s="203" t="s">
        <v>196</v>
      </c>
      <c r="AT455" s="204" t="s">
        <v>78</v>
      </c>
      <c r="AU455" s="204" t="s">
        <v>36</v>
      </c>
      <c r="AY455" s="203" t="s">
        <v>183</v>
      </c>
      <c r="BK455" s="205">
        <f>BK456</f>
        <v>0</v>
      </c>
    </row>
    <row r="456" s="1" customFormat="1" ht="63.75" customHeight="1">
      <c r="B456" s="174"/>
      <c r="C456" s="209" t="s">
        <v>1001</v>
      </c>
      <c r="D456" s="209" t="s">
        <v>184</v>
      </c>
      <c r="E456" s="210" t="s">
        <v>1002</v>
      </c>
      <c r="F456" s="211" t="s">
        <v>1003</v>
      </c>
      <c r="G456" s="211"/>
      <c r="H456" s="211"/>
      <c r="I456" s="211"/>
      <c r="J456" s="212" t="s">
        <v>453</v>
      </c>
      <c r="K456" s="213">
        <v>1</v>
      </c>
      <c r="L456" s="214">
        <v>0</v>
      </c>
      <c r="M456" s="214"/>
      <c r="N456" s="215">
        <f>ROUND(L456*K456,2)</f>
        <v>0</v>
      </c>
      <c r="O456" s="215"/>
      <c r="P456" s="215"/>
      <c r="Q456" s="215"/>
      <c r="R456" s="178"/>
      <c r="T456" s="216" t="s">
        <v>5</v>
      </c>
      <c r="U456" s="57" t="s">
        <v>44</v>
      </c>
      <c r="V456" s="48"/>
      <c r="W456" s="217">
        <f>V456*K456</f>
        <v>0</v>
      </c>
      <c r="X456" s="217">
        <v>0</v>
      </c>
      <c r="Y456" s="217">
        <f>X456*K456</f>
        <v>0</v>
      </c>
      <c r="Z456" s="217">
        <v>0</v>
      </c>
      <c r="AA456" s="218">
        <f>Z456*K456</f>
        <v>0</v>
      </c>
      <c r="AR456" s="23" t="s">
        <v>498</v>
      </c>
      <c r="AT456" s="23" t="s">
        <v>184</v>
      </c>
      <c r="AU456" s="23" t="s">
        <v>101</v>
      </c>
      <c r="AY456" s="23" t="s">
        <v>183</v>
      </c>
      <c r="BE456" s="132">
        <f>IF(U456="základní",N456,0)</f>
        <v>0</v>
      </c>
      <c r="BF456" s="132">
        <f>IF(U456="snížená",N456,0)</f>
        <v>0</v>
      </c>
      <c r="BG456" s="132">
        <f>IF(U456="zákl. přenesená",N456,0)</f>
        <v>0</v>
      </c>
      <c r="BH456" s="132">
        <f>IF(U456="sníž. přenesená",N456,0)</f>
        <v>0</v>
      </c>
      <c r="BI456" s="132">
        <f>IF(U456="nulová",N456,0)</f>
        <v>0</v>
      </c>
      <c r="BJ456" s="23" t="s">
        <v>36</v>
      </c>
      <c r="BK456" s="132">
        <f>ROUND(L456*K456,2)</f>
        <v>0</v>
      </c>
      <c r="BL456" s="23" t="s">
        <v>498</v>
      </c>
      <c r="BM456" s="23" t="s">
        <v>1004</v>
      </c>
    </row>
    <row r="457" s="9" customFormat="1" ht="37.44" customHeight="1">
      <c r="B457" s="196"/>
      <c r="C457" s="197"/>
      <c r="D457" s="198" t="s">
        <v>156</v>
      </c>
      <c r="E457" s="198"/>
      <c r="F457" s="198"/>
      <c r="G457" s="198"/>
      <c r="H457" s="198"/>
      <c r="I457" s="198"/>
      <c r="J457" s="198"/>
      <c r="K457" s="198"/>
      <c r="L457" s="198"/>
      <c r="M457" s="198"/>
      <c r="N457" s="248">
        <f>BK457</f>
        <v>0</v>
      </c>
      <c r="O457" s="249"/>
      <c r="P457" s="249"/>
      <c r="Q457" s="249"/>
      <c r="R457" s="199"/>
      <c r="T457" s="200"/>
      <c r="U457" s="197"/>
      <c r="V457" s="197"/>
      <c r="W457" s="201">
        <f>W458+W460+W462</f>
        <v>0</v>
      </c>
      <c r="X457" s="197"/>
      <c r="Y457" s="201">
        <f>Y458+Y460+Y462</f>
        <v>0</v>
      </c>
      <c r="Z457" s="197"/>
      <c r="AA457" s="202">
        <f>AA458+AA460+AA462</f>
        <v>0</v>
      </c>
      <c r="AR457" s="203" t="s">
        <v>206</v>
      </c>
      <c r="AT457" s="204" t="s">
        <v>78</v>
      </c>
      <c r="AU457" s="204" t="s">
        <v>79</v>
      </c>
      <c r="AY457" s="203" t="s">
        <v>183</v>
      </c>
      <c r="BK457" s="205">
        <f>BK458+BK460+BK462</f>
        <v>0</v>
      </c>
    </row>
    <row r="458" s="9" customFormat="1" ht="19.92" customHeight="1">
      <c r="B458" s="196"/>
      <c r="C458" s="197"/>
      <c r="D458" s="206" t="s">
        <v>157</v>
      </c>
      <c r="E458" s="206"/>
      <c r="F458" s="206"/>
      <c r="G458" s="206"/>
      <c r="H458" s="206"/>
      <c r="I458" s="206"/>
      <c r="J458" s="206"/>
      <c r="K458" s="206"/>
      <c r="L458" s="206"/>
      <c r="M458" s="206"/>
      <c r="N458" s="207">
        <f>BK458</f>
        <v>0</v>
      </c>
      <c r="O458" s="208"/>
      <c r="P458" s="208"/>
      <c r="Q458" s="208"/>
      <c r="R458" s="199"/>
      <c r="T458" s="200"/>
      <c r="U458" s="197"/>
      <c r="V458" s="197"/>
      <c r="W458" s="201">
        <f>W459</f>
        <v>0</v>
      </c>
      <c r="X458" s="197"/>
      <c r="Y458" s="201">
        <f>Y459</f>
        <v>0</v>
      </c>
      <c r="Z458" s="197"/>
      <c r="AA458" s="202">
        <f>AA459</f>
        <v>0</v>
      </c>
      <c r="AR458" s="203" t="s">
        <v>206</v>
      </c>
      <c r="AT458" s="204" t="s">
        <v>78</v>
      </c>
      <c r="AU458" s="204" t="s">
        <v>36</v>
      </c>
      <c r="AY458" s="203" t="s">
        <v>183</v>
      </c>
      <c r="BK458" s="205">
        <f>BK459</f>
        <v>0</v>
      </c>
    </row>
    <row r="459" s="1" customFormat="1" ht="16.5" customHeight="1">
      <c r="B459" s="174"/>
      <c r="C459" s="209" t="s">
        <v>1005</v>
      </c>
      <c r="D459" s="209" t="s">
        <v>184</v>
      </c>
      <c r="E459" s="210" t="s">
        <v>1006</v>
      </c>
      <c r="F459" s="211" t="s">
        <v>1007</v>
      </c>
      <c r="G459" s="211"/>
      <c r="H459" s="211"/>
      <c r="I459" s="211"/>
      <c r="J459" s="212" t="s">
        <v>1008</v>
      </c>
      <c r="K459" s="213">
        <v>1</v>
      </c>
      <c r="L459" s="214">
        <v>0</v>
      </c>
      <c r="M459" s="214"/>
      <c r="N459" s="215">
        <f>ROUND(L459*K459,2)</f>
        <v>0</v>
      </c>
      <c r="O459" s="215"/>
      <c r="P459" s="215"/>
      <c r="Q459" s="215"/>
      <c r="R459" s="178"/>
      <c r="T459" s="216" t="s">
        <v>5</v>
      </c>
      <c r="U459" s="57" t="s">
        <v>44</v>
      </c>
      <c r="V459" s="48"/>
      <c r="W459" s="217">
        <f>V459*K459</f>
        <v>0</v>
      </c>
      <c r="X459" s="217">
        <v>0</v>
      </c>
      <c r="Y459" s="217">
        <f>X459*K459</f>
        <v>0</v>
      </c>
      <c r="Z459" s="217">
        <v>0</v>
      </c>
      <c r="AA459" s="218">
        <f>Z459*K459</f>
        <v>0</v>
      </c>
      <c r="AR459" s="23" t="s">
        <v>1009</v>
      </c>
      <c r="AT459" s="23" t="s">
        <v>184</v>
      </c>
      <c r="AU459" s="23" t="s">
        <v>101</v>
      </c>
      <c r="AY459" s="23" t="s">
        <v>183</v>
      </c>
      <c r="BE459" s="132">
        <f>IF(U459="základní",N459,0)</f>
        <v>0</v>
      </c>
      <c r="BF459" s="132">
        <f>IF(U459="snížená",N459,0)</f>
        <v>0</v>
      </c>
      <c r="BG459" s="132">
        <f>IF(U459="zákl. přenesená",N459,0)</f>
        <v>0</v>
      </c>
      <c r="BH459" s="132">
        <f>IF(U459="sníž. přenesená",N459,0)</f>
        <v>0</v>
      </c>
      <c r="BI459" s="132">
        <f>IF(U459="nulová",N459,0)</f>
        <v>0</v>
      </c>
      <c r="BJ459" s="23" t="s">
        <v>36</v>
      </c>
      <c r="BK459" s="132">
        <f>ROUND(L459*K459,2)</f>
        <v>0</v>
      </c>
      <c r="BL459" s="23" t="s">
        <v>1009</v>
      </c>
      <c r="BM459" s="23" t="s">
        <v>1010</v>
      </c>
    </row>
    <row r="460" s="9" customFormat="1" ht="29.88" customHeight="1">
      <c r="B460" s="196"/>
      <c r="C460" s="197"/>
      <c r="D460" s="206" t="s">
        <v>158</v>
      </c>
      <c r="E460" s="206"/>
      <c r="F460" s="206"/>
      <c r="G460" s="206"/>
      <c r="H460" s="206"/>
      <c r="I460" s="206"/>
      <c r="J460" s="206"/>
      <c r="K460" s="206"/>
      <c r="L460" s="206"/>
      <c r="M460" s="206"/>
      <c r="N460" s="239">
        <f>BK460</f>
        <v>0</v>
      </c>
      <c r="O460" s="240"/>
      <c r="P460" s="240"/>
      <c r="Q460" s="240"/>
      <c r="R460" s="199"/>
      <c r="T460" s="200"/>
      <c r="U460" s="197"/>
      <c r="V460" s="197"/>
      <c r="W460" s="201">
        <f>W461</f>
        <v>0</v>
      </c>
      <c r="X460" s="197"/>
      <c r="Y460" s="201">
        <f>Y461</f>
        <v>0</v>
      </c>
      <c r="Z460" s="197"/>
      <c r="AA460" s="202">
        <f>AA461</f>
        <v>0</v>
      </c>
      <c r="AR460" s="203" t="s">
        <v>206</v>
      </c>
      <c r="AT460" s="204" t="s">
        <v>78</v>
      </c>
      <c r="AU460" s="204" t="s">
        <v>36</v>
      </c>
      <c r="AY460" s="203" t="s">
        <v>183</v>
      </c>
      <c r="BK460" s="205">
        <f>BK461</f>
        <v>0</v>
      </c>
    </row>
    <row r="461" s="1" customFormat="1" ht="16.5" customHeight="1">
      <c r="B461" s="174"/>
      <c r="C461" s="209" t="s">
        <v>1011</v>
      </c>
      <c r="D461" s="209" t="s">
        <v>184</v>
      </c>
      <c r="E461" s="210" t="s">
        <v>1012</v>
      </c>
      <c r="F461" s="211" t="s">
        <v>162</v>
      </c>
      <c r="G461" s="211"/>
      <c r="H461" s="211"/>
      <c r="I461" s="211"/>
      <c r="J461" s="212" t="s">
        <v>1013</v>
      </c>
      <c r="K461" s="259">
        <v>0</v>
      </c>
      <c r="L461" s="214">
        <v>0</v>
      </c>
      <c r="M461" s="214"/>
      <c r="N461" s="215">
        <f>ROUND(L461*K461,2)</f>
        <v>0</v>
      </c>
      <c r="O461" s="215"/>
      <c r="P461" s="215"/>
      <c r="Q461" s="215"/>
      <c r="R461" s="178"/>
      <c r="T461" s="216" t="s">
        <v>5</v>
      </c>
      <c r="U461" s="57" t="s">
        <v>44</v>
      </c>
      <c r="V461" s="48"/>
      <c r="W461" s="217">
        <f>V461*K461</f>
        <v>0</v>
      </c>
      <c r="X461" s="217">
        <v>0</v>
      </c>
      <c r="Y461" s="217">
        <f>X461*K461</f>
        <v>0</v>
      </c>
      <c r="Z461" s="217">
        <v>0</v>
      </c>
      <c r="AA461" s="218">
        <f>Z461*K461</f>
        <v>0</v>
      </c>
      <c r="AR461" s="23" t="s">
        <v>1009</v>
      </c>
      <c r="AT461" s="23" t="s">
        <v>184</v>
      </c>
      <c r="AU461" s="23" t="s">
        <v>101</v>
      </c>
      <c r="AY461" s="23" t="s">
        <v>183</v>
      </c>
      <c r="BE461" s="132">
        <f>IF(U461="základní",N461,0)</f>
        <v>0</v>
      </c>
      <c r="BF461" s="132">
        <f>IF(U461="snížená",N461,0)</f>
        <v>0</v>
      </c>
      <c r="BG461" s="132">
        <f>IF(U461="zákl. přenesená",N461,0)</f>
        <v>0</v>
      </c>
      <c r="BH461" s="132">
        <f>IF(U461="sníž. přenesená",N461,0)</f>
        <v>0</v>
      </c>
      <c r="BI461" s="132">
        <f>IF(U461="nulová",N461,0)</f>
        <v>0</v>
      </c>
      <c r="BJ461" s="23" t="s">
        <v>36</v>
      </c>
      <c r="BK461" s="132">
        <f>ROUND(L461*K461,2)</f>
        <v>0</v>
      </c>
      <c r="BL461" s="23" t="s">
        <v>1009</v>
      </c>
      <c r="BM461" s="23" t="s">
        <v>1014</v>
      </c>
    </row>
    <row r="462" s="9" customFormat="1" ht="29.88" customHeight="1">
      <c r="B462" s="196"/>
      <c r="C462" s="197"/>
      <c r="D462" s="206" t="s">
        <v>159</v>
      </c>
      <c r="E462" s="206"/>
      <c r="F462" s="206"/>
      <c r="G462" s="206"/>
      <c r="H462" s="206"/>
      <c r="I462" s="206"/>
      <c r="J462" s="206"/>
      <c r="K462" s="206"/>
      <c r="L462" s="206"/>
      <c r="M462" s="206"/>
      <c r="N462" s="239">
        <f>BK462</f>
        <v>0</v>
      </c>
      <c r="O462" s="240"/>
      <c r="P462" s="240"/>
      <c r="Q462" s="240"/>
      <c r="R462" s="199"/>
      <c r="T462" s="200"/>
      <c r="U462" s="197"/>
      <c r="V462" s="197"/>
      <c r="W462" s="201">
        <f>W463</f>
        <v>0</v>
      </c>
      <c r="X462" s="197"/>
      <c r="Y462" s="201">
        <f>Y463</f>
        <v>0</v>
      </c>
      <c r="Z462" s="197"/>
      <c r="AA462" s="202">
        <f>AA463</f>
        <v>0</v>
      </c>
      <c r="AR462" s="203" t="s">
        <v>206</v>
      </c>
      <c r="AT462" s="204" t="s">
        <v>78</v>
      </c>
      <c r="AU462" s="204" t="s">
        <v>36</v>
      </c>
      <c r="AY462" s="203" t="s">
        <v>183</v>
      </c>
      <c r="BK462" s="205">
        <f>BK463</f>
        <v>0</v>
      </c>
    </row>
    <row r="463" s="1" customFormat="1" ht="16.5" customHeight="1">
      <c r="B463" s="174"/>
      <c r="C463" s="209" t="s">
        <v>1015</v>
      </c>
      <c r="D463" s="209" t="s">
        <v>184</v>
      </c>
      <c r="E463" s="210" t="s">
        <v>1016</v>
      </c>
      <c r="F463" s="211" t="s">
        <v>1017</v>
      </c>
      <c r="G463" s="211"/>
      <c r="H463" s="211"/>
      <c r="I463" s="211"/>
      <c r="J463" s="212" t="s">
        <v>1013</v>
      </c>
      <c r="K463" s="259">
        <v>0</v>
      </c>
      <c r="L463" s="214">
        <v>0</v>
      </c>
      <c r="M463" s="214"/>
      <c r="N463" s="215">
        <f>ROUND(L463*K463,2)</f>
        <v>0</v>
      </c>
      <c r="O463" s="215"/>
      <c r="P463" s="215"/>
      <c r="Q463" s="215"/>
      <c r="R463" s="178"/>
      <c r="T463" s="216" t="s">
        <v>5</v>
      </c>
      <c r="U463" s="57" t="s">
        <v>44</v>
      </c>
      <c r="V463" s="48"/>
      <c r="W463" s="217">
        <f>V463*K463</f>
        <v>0</v>
      </c>
      <c r="X463" s="217">
        <v>0</v>
      </c>
      <c r="Y463" s="217">
        <f>X463*K463</f>
        <v>0</v>
      </c>
      <c r="Z463" s="217">
        <v>0</v>
      </c>
      <c r="AA463" s="218">
        <f>Z463*K463</f>
        <v>0</v>
      </c>
      <c r="AR463" s="23" t="s">
        <v>1009</v>
      </c>
      <c r="AT463" s="23" t="s">
        <v>184</v>
      </c>
      <c r="AU463" s="23" t="s">
        <v>101</v>
      </c>
      <c r="AY463" s="23" t="s">
        <v>183</v>
      </c>
      <c r="BE463" s="132">
        <f>IF(U463="základní",N463,0)</f>
        <v>0</v>
      </c>
      <c r="BF463" s="132">
        <f>IF(U463="snížená",N463,0)</f>
        <v>0</v>
      </c>
      <c r="BG463" s="132">
        <f>IF(U463="zákl. přenesená",N463,0)</f>
        <v>0</v>
      </c>
      <c r="BH463" s="132">
        <f>IF(U463="sníž. přenesená",N463,0)</f>
        <v>0</v>
      </c>
      <c r="BI463" s="132">
        <f>IF(U463="nulová",N463,0)</f>
        <v>0</v>
      </c>
      <c r="BJ463" s="23" t="s">
        <v>36</v>
      </c>
      <c r="BK463" s="132">
        <f>ROUND(L463*K463,2)</f>
        <v>0</v>
      </c>
      <c r="BL463" s="23" t="s">
        <v>1009</v>
      </c>
      <c r="BM463" s="23" t="s">
        <v>1018</v>
      </c>
    </row>
    <row r="464" s="1" customFormat="1" ht="49.92" customHeight="1">
      <c r="B464" s="47"/>
      <c r="C464" s="48"/>
      <c r="D464" s="198" t="s">
        <v>1019</v>
      </c>
      <c r="E464" s="48"/>
      <c r="F464" s="48"/>
      <c r="G464" s="48"/>
      <c r="H464" s="48"/>
      <c r="I464" s="48"/>
      <c r="J464" s="48"/>
      <c r="K464" s="48"/>
      <c r="L464" s="48"/>
      <c r="M464" s="48"/>
      <c r="N464" s="260">
        <f>BK464</f>
        <v>0</v>
      </c>
      <c r="O464" s="261"/>
      <c r="P464" s="261"/>
      <c r="Q464" s="261"/>
      <c r="R464" s="49"/>
      <c r="T464" s="262"/>
      <c r="U464" s="48"/>
      <c r="V464" s="48"/>
      <c r="W464" s="48"/>
      <c r="X464" s="48"/>
      <c r="Y464" s="48"/>
      <c r="Z464" s="48"/>
      <c r="AA464" s="95"/>
      <c r="AT464" s="23" t="s">
        <v>78</v>
      </c>
      <c r="AU464" s="23" t="s">
        <v>79</v>
      </c>
      <c r="AY464" s="23" t="s">
        <v>1020</v>
      </c>
      <c r="BK464" s="132">
        <f>SUM(BK465:BK469)</f>
        <v>0</v>
      </c>
    </row>
    <row r="465" s="1" customFormat="1" ht="22.32" customHeight="1">
      <c r="B465" s="47"/>
      <c r="C465" s="263" t="s">
        <v>5</v>
      </c>
      <c r="D465" s="263" t="s">
        <v>184</v>
      </c>
      <c r="E465" s="264" t="s">
        <v>5</v>
      </c>
      <c r="F465" s="265" t="s">
        <v>5</v>
      </c>
      <c r="G465" s="265"/>
      <c r="H465" s="265"/>
      <c r="I465" s="265"/>
      <c r="J465" s="266" t="s">
        <v>5</v>
      </c>
      <c r="K465" s="259"/>
      <c r="L465" s="214"/>
      <c r="M465" s="267"/>
      <c r="N465" s="267">
        <f>BK465</f>
        <v>0</v>
      </c>
      <c r="O465" s="267"/>
      <c r="P465" s="267"/>
      <c r="Q465" s="267"/>
      <c r="R465" s="49"/>
      <c r="T465" s="216" t="s">
        <v>5</v>
      </c>
      <c r="U465" s="268" t="s">
        <v>44</v>
      </c>
      <c r="V465" s="48"/>
      <c r="W465" s="48"/>
      <c r="X465" s="48"/>
      <c r="Y465" s="48"/>
      <c r="Z465" s="48"/>
      <c r="AA465" s="95"/>
      <c r="AT465" s="23" t="s">
        <v>1020</v>
      </c>
      <c r="AU465" s="23" t="s">
        <v>36</v>
      </c>
      <c r="AY465" s="23" t="s">
        <v>1020</v>
      </c>
      <c r="BE465" s="132">
        <f>IF(U465="základní",N465,0)</f>
        <v>0</v>
      </c>
      <c r="BF465" s="132">
        <f>IF(U465="snížená",N465,0)</f>
        <v>0</v>
      </c>
      <c r="BG465" s="132">
        <f>IF(U465="zákl. přenesená",N465,0)</f>
        <v>0</v>
      </c>
      <c r="BH465" s="132">
        <f>IF(U465="sníž. přenesená",N465,0)</f>
        <v>0</v>
      </c>
      <c r="BI465" s="132">
        <f>IF(U465="nulová",N465,0)</f>
        <v>0</v>
      </c>
      <c r="BJ465" s="23" t="s">
        <v>36</v>
      </c>
      <c r="BK465" s="132">
        <f>L465*K465</f>
        <v>0</v>
      </c>
    </row>
    <row r="466" s="1" customFormat="1" ht="22.32" customHeight="1">
      <c r="B466" s="47"/>
      <c r="C466" s="263" t="s">
        <v>5</v>
      </c>
      <c r="D466" s="263" t="s">
        <v>184</v>
      </c>
      <c r="E466" s="264" t="s">
        <v>5</v>
      </c>
      <c r="F466" s="265" t="s">
        <v>5</v>
      </c>
      <c r="G466" s="265"/>
      <c r="H466" s="265"/>
      <c r="I466" s="265"/>
      <c r="J466" s="266" t="s">
        <v>5</v>
      </c>
      <c r="K466" s="259"/>
      <c r="L466" s="214"/>
      <c r="M466" s="267"/>
      <c r="N466" s="267">
        <f>BK466</f>
        <v>0</v>
      </c>
      <c r="O466" s="267"/>
      <c r="P466" s="267"/>
      <c r="Q466" s="267"/>
      <c r="R466" s="49"/>
      <c r="T466" s="216" t="s">
        <v>5</v>
      </c>
      <c r="U466" s="268" t="s">
        <v>44</v>
      </c>
      <c r="V466" s="48"/>
      <c r="W466" s="48"/>
      <c r="X466" s="48"/>
      <c r="Y466" s="48"/>
      <c r="Z466" s="48"/>
      <c r="AA466" s="95"/>
      <c r="AT466" s="23" t="s">
        <v>1020</v>
      </c>
      <c r="AU466" s="23" t="s">
        <v>36</v>
      </c>
      <c r="AY466" s="23" t="s">
        <v>1020</v>
      </c>
      <c r="BE466" s="132">
        <f>IF(U466="základní",N466,0)</f>
        <v>0</v>
      </c>
      <c r="BF466" s="132">
        <f>IF(U466="snížená",N466,0)</f>
        <v>0</v>
      </c>
      <c r="BG466" s="132">
        <f>IF(U466="zákl. přenesená",N466,0)</f>
        <v>0</v>
      </c>
      <c r="BH466" s="132">
        <f>IF(U466="sníž. přenesená",N466,0)</f>
        <v>0</v>
      </c>
      <c r="BI466" s="132">
        <f>IF(U466="nulová",N466,0)</f>
        <v>0</v>
      </c>
      <c r="BJ466" s="23" t="s">
        <v>36</v>
      </c>
      <c r="BK466" s="132">
        <f>L466*K466</f>
        <v>0</v>
      </c>
    </row>
    <row r="467" s="1" customFormat="1" ht="22.32" customHeight="1">
      <c r="B467" s="47"/>
      <c r="C467" s="263" t="s">
        <v>5</v>
      </c>
      <c r="D467" s="263" t="s">
        <v>184</v>
      </c>
      <c r="E467" s="264" t="s">
        <v>5</v>
      </c>
      <c r="F467" s="265" t="s">
        <v>5</v>
      </c>
      <c r="G467" s="265"/>
      <c r="H467" s="265"/>
      <c r="I467" s="265"/>
      <c r="J467" s="266" t="s">
        <v>5</v>
      </c>
      <c r="K467" s="259"/>
      <c r="L467" s="214"/>
      <c r="M467" s="267"/>
      <c r="N467" s="267">
        <f>BK467</f>
        <v>0</v>
      </c>
      <c r="O467" s="267"/>
      <c r="P467" s="267"/>
      <c r="Q467" s="267"/>
      <c r="R467" s="49"/>
      <c r="T467" s="216" t="s">
        <v>5</v>
      </c>
      <c r="U467" s="268" t="s">
        <v>44</v>
      </c>
      <c r="V467" s="48"/>
      <c r="W467" s="48"/>
      <c r="X467" s="48"/>
      <c r="Y467" s="48"/>
      <c r="Z467" s="48"/>
      <c r="AA467" s="95"/>
      <c r="AT467" s="23" t="s">
        <v>1020</v>
      </c>
      <c r="AU467" s="23" t="s">
        <v>36</v>
      </c>
      <c r="AY467" s="23" t="s">
        <v>1020</v>
      </c>
      <c r="BE467" s="132">
        <f>IF(U467="základní",N467,0)</f>
        <v>0</v>
      </c>
      <c r="BF467" s="132">
        <f>IF(U467="snížená",N467,0)</f>
        <v>0</v>
      </c>
      <c r="BG467" s="132">
        <f>IF(U467="zákl. přenesená",N467,0)</f>
        <v>0</v>
      </c>
      <c r="BH467" s="132">
        <f>IF(U467="sníž. přenesená",N467,0)</f>
        <v>0</v>
      </c>
      <c r="BI467" s="132">
        <f>IF(U467="nulová",N467,0)</f>
        <v>0</v>
      </c>
      <c r="BJ467" s="23" t="s">
        <v>36</v>
      </c>
      <c r="BK467" s="132">
        <f>L467*K467</f>
        <v>0</v>
      </c>
    </row>
    <row r="468" s="1" customFormat="1" ht="22.32" customHeight="1">
      <c r="B468" s="47"/>
      <c r="C468" s="263" t="s">
        <v>5</v>
      </c>
      <c r="D468" s="263" t="s">
        <v>184</v>
      </c>
      <c r="E468" s="264" t="s">
        <v>5</v>
      </c>
      <c r="F468" s="265" t="s">
        <v>5</v>
      </c>
      <c r="G468" s="265"/>
      <c r="H468" s="265"/>
      <c r="I468" s="265"/>
      <c r="J468" s="266" t="s">
        <v>5</v>
      </c>
      <c r="K468" s="259"/>
      <c r="L468" s="214"/>
      <c r="M468" s="267"/>
      <c r="N468" s="267">
        <f>BK468</f>
        <v>0</v>
      </c>
      <c r="O468" s="267"/>
      <c r="P468" s="267"/>
      <c r="Q468" s="267"/>
      <c r="R468" s="49"/>
      <c r="T468" s="216" t="s">
        <v>5</v>
      </c>
      <c r="U468" s="268" t="s">
        <v>44</v>
      </c>
      <c r="V468" s="48"/>
      <c r="W468" s="48"/>
      <c r="X468" s="48"/>
      <c r="Y468" s="48"/>
      <c r="Z468" s="48"/>
      <c r="AA468" s="95"/>
      <c r="AT468" s="23" t="s">
        <v>1020</v>
      </c>
      <c r="AU468" s="23" t="s">
        <v>36</v>
      </c>
      <c r="AY468" s="23" t="s">
        <v>1020</v>
      </c>
      <c r="BE468" s="132">
        <f>IF(U468="základní",N468,0)</f>
        <v>0</v>
      </c>
      <c r="BF468" s="132">
        <f>IF(U468="snížená",N468,0)</f>
        <v>0</v>
      </c>
      <c r="BG468" s="132">
        <f>IF(U468="zákl. přenesená",N468,0)</f>
        <v>0</v>
      </c>
      <c r="BH468" s="132">
        <f>IF(U468="sníž. přenesená",N468,0)</f>
        <v>0</v>
      </c>
      <c r="BI468" s="132">
        <f>IF(U468="nulová",N468,0)</f>
        <v>0</v>
      </c>
      <c r="BJ468" s="23" t="s">
        <v>36</v>
      </c>
      <c r="BK468" s="132">
        <f>L468*K468</f>
        <v>0</v>
      </c>
    </row>
    <row r="469" s="1" customFormat="1" ht="22.32" customHeight="1">
      <c r="B469" s="47"/>
      <c r="C469" s="263" t="s">
        <v>5</v>
      </c>
      <c r="D469" s="263" t="s">
        <v>184</v>
      </c>
      <c r="E469" s="264" t="s">
        <v>5</v>
      </c>
      <c r="F469" s="265" t="s">
        <v>5</v>
      </c>
      <c r="G469" s="265"/>
      <c r="H469" s="265"/>
      <c r="I469" s="265"/>
      <c r="J469" s="266" t="s">
        <v>5</v>
      </c>
      <c r="K469" s="259"/>
      <c r="L469" s="214"/>
      <c r="M469" s="267"/>
      <c r="N469" s="267">
        <f>BK469</f>
        <v>0</v>
      </c>
      <c r="O469" s="267"/>
      <c r="P469" s="267"/>
      <c r="Q469" s="267"/>
      <c r="R469" s="49"/>
      <c r="T469" s="216" t="s">
        <v>5</v>
      </c>
      <c r="U469" s="268" t="s">
        <v>44</v>
      </c>
      <c r="V469" s="73"/>
      <c r="W469" s="73"/>
      <c r="X469" s="73"/>
      <c r="Y469" s="73"/>
      <c r="Z469" s="73"/>
      <c r="AA469" s="75"/>
      <c r="AT469" s="23" t="s">
        <v>1020</v>
      </c>
      <c r="AU469" s="23" t="s">
        <v>36</v>
      </c>
      <c r="AY469" s="23" t="s">
        <v>1020</v>
      </c>
      <c r="BE469" s="132">
        <f>IF(U469="základní",N469,0)</f>
        <v>0</v>
      </c>
      <c r="BF469" s="132">
        <f>IF(U469="snížená",N469,0)</f>
        <v>0</v>
      </c>
      <c r="BG469" s="132">
        <f>IF(U469="zákl. přenesená",N469,0)</f>
        <v>0</v>
      </c>
      <c r="BH469" s="132">
        <f>IF(U469="sníž. přenesená",N469,0)</f>
        <v>0</v>
      </c>
      <c r="BI469" s="132">
        <f>IF(U469="nulová",N469,0)</f>
        <v>0</v>
      </c>
      <c r="BJ469" s="23" t="s">
        <v>36</v>
      </c>
      <c r="BK469" s="132">
        <f>L469*K469</f>
        <v>0</v>
      </c>
    </row>
    <row r="470" s="1" customFormat="1" ht="6.96" customHeight="1">
      <c r="B470" s="76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8"/>
    </row>
  </sheetData>
  <mergeCells count="798">
    <mergeCell ref="C2:Q2"/>
    <mergeCell ref="C4:Q4"/>
    <mergeCell ref="F6:P6"/>
    <mergeCell ref="O8:P8"/>
    <mergeCell ref="O10:P10"/>
    <mergeCell ref="O11:P11"/>
    <mergeCell ref="O13:P13"/>
    <mergeCell ref="E14:L14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H39:J39"/>
    <mergeCell ref="N39:P39"/>
    <mergeCell ref="H40:J40"/>
    <mergeCell ref="N40:P40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5:Q115"/>
    <mergeCell ref="N116:Q116"/>
    <mergeCell ref="N117:Q117"/>
    <mergeCell ref="N118:Q118"/>
    <mergeCell ref="N119:Q119"/>
    <mergeCell ref="N120:Q120"/>
    <mergeCell ref="N122:Q122"/>
    <mergeCell ref="D123:H123"/>
    <mergeCell ref="N123:Q123"/>
    <mergeCell ref="D124:H124"/>
    <mergeCell ref="N124:Q124"/>
    <mergeCell ref="D125:H125"/>
    <mergeCell ref="N125:Q125"/>
    <mergeCell ref="D126:H126"/>
    <mergeCell ref="N126:Q126"/>
    <mergeCell ref="D127:H127"/>
    <mergeCell ref="N127:Q127"/>
    <mergeCell ref="N128:Q128"/>
    <mergeCell ref="L130:Q130"/>
    <mergeCell ref="C136:Q136"/>
    <mergeCell ref="F138:P138"/>
    <mergeCell ref="M140:P140"/>
    <mergeCell ref="M142:Q142"/>
    <mergeCell ref="M143:Q143"/>
    <mergeCell ref="F145:I145"/>
    <mergeCell ref="L145:M145"/>
    <mergeCell ref="N145:Q145"/>
    <mergeCell ref="F149:I149"/>
    <mergeCell ref="L149:M149"/>
    <mergeCell ref="N149:Q149"/>
    <mergeCell ref="F150:I150"/>
    <mergeCell ref="F151:I151"/>
    <mergeCell ref="L151:M151"/>
    <mergeCell ref="N151:Q151"/>
    <mergeCell ref="F152:I152"/>
    <mergeCell ref="F153:I153"/>
    <mergeCell ref="L153:M153"/>
    <mergeCell ref="N153:Q153"/>
    <mergeCell ref="F154:I154"/>
    <mergeCell ref="F155:I155"/>
    <mergeCell ref="L155:M155"/>
    <mergeCell ref="N155:Q155"/>
    <mergeCell ref="F156:I156"/>
    <mergeCell ref="F157:I157"/>
    <mergeCell ref="L157:M157"/>
    <mergeCell ref="N157:Q157"/>
    <mergeCell ref="F158:I158"/>
    <mergeCell ref="F159:I159"/>
    <mergeCell ref="L159:M159"/>
    <mergeCell ref="N159:Q159"/>
    <mergeCell ref="F160:I160"/>
    <mergeCell ref="F161:I161"/>
    <mergeCell ref="L161:M161"/>
    <mergeCell ref="N161:Q161"/>
    <mergeCell ref="F162:I162"/>
    <mergeCell ref="F163:I163"/>
    <mergeCell ref="L163:M163"/>
    <mergeCell ref="N163:Q163"/>
    <mergeCell ref="F164:I164"/>
    <mergeCell ref="F165:I165"/>
    <mergeCell ref="L165:M165"/>
    <mergeCell ref="N165:Q165"/>
    <mergeCell ref="F166:I166"/>
    <mergeCell ref="F167:I167"/>
    <mergeCell ref="L167:M167"/>
    <mergeCell ref="N167:Q167"/>
    <mergeCell ref="F168:I168"/>
    <mergeCell ref="F169:I169"/>
    <mergeCell ref="F170:I170"/>
    <mergeCell ref="F171:I171"/>
    <mergeCell ref="L171:M171"/>
    <mergeCell ref="N171:Q171"/>
    <mergeCell ref="F172:I172"/>
    <mergeCell ref="F173:I173"/>
    <mergeCell ref="L173:M173"/>
    <mergeCell ref="N173:Q173"/>
    <mergeCell ref="F174:I174"/>
    <mergeCell ref="F175:I175"/>
    <mergeCell ref="L175:M175"/>
    <mergeCell ref="N175:Q175"/>
    <mergeCell ref="F176:I176"/>
    <mergeCell ref="L176:M176"/>
    <mergeCell ref="N176:Q176"/>
    <mergeCell ref="F178:I178"/>
    <mergeCell ref="L178:M178"/>
    <mergeCell ref="N178:Q178"/>
    <mergeCell ref="F179:I179"/>
    <mergeCell ref="F180:I180"/>
    <mergeCell ref="L180:M180"/>
    <mergeCell ref="N180:Q180"/>
    <mergeCell ref="F181:I181"/>
    <mergeCell ref="F182:I182"/>
    <mergeCell ref="L182:M182"/>
    <mergeCell ref="N182:Q182"/>
    <mergeCell ref="F183:I183"/>
    <mergeCell ref="F184:I184"/>
    <mergeCell ref="F185:I185"/>
    <mergeCell ref="F186:I186"/>
    <mergeCell ref="L186:M186"/>
    <mergeCell ref="N186:Q186"/>
    <mergeCell ref="F187:I187"/>
    <mergeCell ref="F188:I188"/>
    <mergeCell ref="L188:M188"/>
    <mergeCell ref="N188:Q188"/>
    <mergeCell ref="F189:I189"/>
    <mergeCell ref="L189:M189"/>
    <mergeCell ref="N189:Q189"/>
    <mergeCell ref="F190:I190"/>
    <mergeCell ref="F191:I191"/>
    <mergeCell ref="L191:M191"/>
    <mergeCell ref="N191:Q191"/>
    <mergeCell ref="F192:I192"/>
    <mergeCell ref="F194:I194"/>
    <mergeCell ref="L194:M194"/>
    <mergeCell ref="N194:Q194"/>
    <mergeCell ref="F195:I195"/>
    <mergeCell ref="F196:I196"/>
    <mergeCell ref="L196:M196"/>
    <mergeCell ref="N196:Q196"/>
    <mergeCell ref="F197:I197"/>
    <mergeCell ref="F198:I198"/>
    <mergeCell ref="L198:M198"/>
    <mergeCell ref="N198:Q198"/>
    <mergeCell ref="F199:I199"/>
    <mergeCell ref="F200:I200"/>
    <mergeCell ref="F201:I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F209:I209"/>
    <mergeCell ref="F210:I210"/>
    <mergeCell ref="F211:I211"/>
    <mergeCell ref="F212:I212"/>
    <mergeCell ref="L212:M212"/>
    <mergeCell ref="N212:Q212"/>
    <mergeCell ref="F213:I213"/>
    <mergeCell ref="F214:I214"/>
    <mergeCell ref="L214:M214"/>
    <mergeCell ref="N214:Q214"/>
    <mergeCell ref="F215:I215"/>
    <mergeCell ref="F217:I217"/>
    <mergeCell ref="L217:M217"/>
    <mergeCell ref="N217:Q217"/>
    <mergeCell ref="F218:I218"/>
    <mergeCell ref="F219:I219"/>
    <mergeCell ref="L219:M219"/>
    <mergeCell ref="N219:Q219"/>
    <mergeCell ref="F220:I220"/>
    <mergeCell ref="F222:I222"/>
    <mergeCell ref="L222:M222"/>
    <mergeCell ref="N222:Q222"/>
    <mergeCell ref="F224:I224"/>
    <mergeCell ref="L224:M224"/>
    <mergeCell ref="N224:Q224"/>
    <mergeCell ref="F225:I225"/>
    <mergeCell ref="F226:I226"/>
    <mergeCell ref="F227:I227"/>
    <mergeCell ref="F228:I228"/>
    <mergeCell ref="F229:I229"/>
    <mergeCell ref="F230:I230"/>
    <mergeCell ref="F231:I231"/>
    <mergeCell ref="F232:I232"/>
    <mergeCell ref="F233:I233"/>
    <mergeCell ref="F234:I234"/>
    <mergeCell ref="F235:I235"/>
    <mergeCell ref="L235:M235"/>
    <mergeCell ref="N235:Q235"/>
    <mergeCell ref="F236:I236"/>
    <mergeCell ref="L236:M236"/>
    <mergeCell ref="N236:Q236"/>
    <mergeCell ref="F237:I237"/>
    <mergeCell ref="F238:I238"/>
    <mergeCell ref="F239:I239"/>
    <mergeCell ref="F240:I240"/>
    <mergeCell ref="F241:I241"/>
    <mergeCell ref="F242:I242"/>
    <mergeCell ref="F243:I243"/>
    <mergeCell ref="F244:I244"/>
    <mergeCell ref="L244:M244"/>
    <mergeCell ref="N244:Q244"/>
    <mergeCell ref="F245:I245"/>
    <mergeCell ref="F246:I246"/>
    <mergeCell ref="L246:M246"/>
    <mergeCell ref="N246:Q246"/>
    <mergeCell ref="F247:I247"/>
    <mergeCell ref="F248:I248"/>
    <mergeCell ref="F249:I249"/>
    <mergeCell ref="F250:I250"/>
    <mergeCell ref="L250:M250"/>
    <mergeCell ref="N250:Q250"/>
    <mergeCell ref="F251:I251"/>
    <mergeCell ref="F252:I252"/>
    <mergeCell ref="F253:I253"/>
    <mergeCell ref="F254:I254"/>
    <mergeCell ref="L254:M254"/>
    <mergeCell ref="N254:Q254"/>
    <mergeCell ref="F255:I255"/>
    <mergeCell ref="F256:I256"/>
    <mergeCell ref="L256:M256"/>
    <mergeCell ref="N256:Q256"/>
    <mergeCell ref="F257:I257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62:I262"/>
    <mergeCell ref="F263:I263"/>
    <mergeCell ref="L263:M263"/>
    <mergeCell ref="N263:Q263"/>
    <mergeCell ref="F264:I264"/>
    <mergeCell ref="F265:I265"/>
    <mergeCell ref="L265:M265"/>
    <mergeCell ref="N265:Q265"/>
    <mergeCell ref="F266:I266"/>
    <mergeCell ref="L266:M266"/>
    <mergeCell ref="N266:Q266"/>
    <mergeCell ref="F268:I268"/>
    <mergeCell ref="L268:M268"/>
    <mergeCell ref="N268:Q268"/>
    <mergeCell ref="F269:I269"/>
    <mergeCell ref="L269:M269"/>
    <mergeCell ref="N269:Q269"/>
    <mergeCell ref="F270:I270"/>
    <mergeCell ref="L270:M270"/>
    <mergeCell ref="N270:Q270"/>
    <mergeCell ref="F271:I271"/>
    <mergeCell ref="L271:M271"/>
    <mergeCell ref="N271:Q271"/>
    <mergeCell ref="F272:I272"/>
    <mergeCell ref="F273:I273"/>
    <mergeCell ref="L273:M273"/>
    <mergeCell ref="N273:Q273"/>
    <mergeCell ref="F274:I274"/>
    <mergeCell ref="L274:M274"/>
    <mergeCell ref="N274:Q274"/>
    <mergeCell ref="F276:I276"/>
    <mergeCell ref="L276:M276"/>
    <mergeCell ref="N276:Q276"/>
    <mergeCell ref="F277:I277"/>
    <mergeCell ref="L277:M277"/>
    <mergeCell ref="N277:Q277"/>
    <mergeCell ref="F278:I278"/>
    <mergeCell ref="L278:M278"/>
    <mergeCell ref="N278:Q278"/>
    <mergeCell ref="F279:I279"/>
    <mergeCell ref="L279:M279"/>
    <mergeCell ref="N279:Q279"/>
    <mergeCell ref="F281:I281"/>
    <mergeCell ref="L281:M281"/>
    <mergeCell ref="N281:Q281"/>
    <mergeCell ref="F284:I284"/>
    <mergeCell ref="L284:M284"/>
    <mergeCell ref="N284:Q284"/>
    <mergeCell ref="F285:I285"/>
    <mergeCell ref="F286:I286"/>
    <mergeCell ref="L286:M286"/>
    <mergeCell ref="N286:Q286"/>
    <mergeCell ref="F287:I287"/>
    <mergeCell ref="F288:I288"/>
    <mergeCell ref="L288:M288"/>
    <mergeCell ref="N288:Q288"/>
    <mergeCell ref="F289:I289"/>
    <mergeCell ref="F290:I290"/>
    <mergeCell ref="L290:M290"/>
    <mergeCell ref="N290:Q290"/>
    <mergeCell ref="F291:I291"/>
    <mergeCell ref="F292:I292"/>
    <mergeCell ref="L292:M292"/>
    <mergeCell ref="N292:Q292"/>
    <mergeCell ref="F293:I293"/>
    <mergeCell ref="F294:I294"/>
    <mergeCell ref="L294:M294"/>
    <mergeCell ref="N294:Q294"/>
    <mergeCell ref="F295:I295"/>
    <mergeCell ref="L295:M295"/>
    <mergeCell ref="N295:Q295"/>
    <mergeCell ref="F296:I296"/>
    <mergeCell ref="L296:M296"/>
    <mergeCell ref="N296:Q296"/>
    <mergeCell ref="F297:I297"/>
    <mergeCell ref="F298:I298"/>
    <mergeCell ref="L298:M298"/>
    <mergeCell ref="N298:Q298"/>
    <mergeCell ref="F300:I300"/>
    <mergeCell ref="L300:M300"/>
    <mergeCell ref="N300:Q300"/>
    <mergeCell ref="F301:I301"/>
    <mergeCell ref="L301:M301"/>
    <mergeCell ref="N301:Q301"/>
    <mergeCell ref="F302:I302"/>
    <mergeCell ref="L302:M302"/>
    <mergeCell ref="N302:Q302"/>
    <mergeCell ref="F304:I304"/>
    <mergeCell ref="L304:M304"/>
    <mergeCell ref="N304:Q304"/>
    <mergeCell ref="F305:I305"/>
    <mergeCell ref="F306:I306"/>
    <mergeCell ref="L306:M306"/>
    <mergeCell ref="N306:Q306"/>
    <mergeCell ref="F307:I307"/>
    <mergeCell ref="L307:M307"/>
    <mergeCell ref="N307:Q307"/>
    <mergeCell ref="F308:I308"/>
    <mergeCell ref="F309:I309"/>
    <mergeCell ref="L309:M309"/>
    <mergeCell ref="N309:Q309"/>
    <mergeCell ref="F310:I310"/>
    <mergeCell ref="F311:I311"/>
    <mergeCell ref="L311:M311"/>
    <mergeCell ref="N311:Q311"/>
    <mergeCell ref="F312:I312"/>
    <mergeCell ref="F313:I313"/>
    <mergeCell ref="L313:M313"/>
    <mergeCell ref="N313:Q313"/>
    <mergeCell ref="F314:I314"/>
    <mergeCell ref="L314:M314"/>
    <mergeCell ref="N314:Q314"/>
    <mergeCell ref="F315:I315"/>
    <mergeCell ref="L315:M315"/>
    <mergeCell ref="N315:Q315"/>
    <mergeCell ref="F317:I317"/>
    <mergeCell ref="L317:M317"/>
    <mergeCell ref="N317:Q317"/>
    <mergeCell ref="F318:I318"/>
    <mergeCell ref="L318:M318"/>
    <mergeCell ref="N318:Q318"/>
    <mergeCell ref="F319:I319"/>
    <mergeCell ref="L319:M319"/>
    <mergeCell ref="N319:Q319"/>
    <mergeCell ref="F320:I320"/>
    <mergeCell ref="L320:M320"/>
    <mergeCell ref="N320:Q320"/>
    <mergeCell ref="F321:I321"/>
    <mergeCell ref="L321:M321"/>
    <mergeCell ref="N321:Q321"/>
    <mergeCell ref="F322:I322"/>
    <mergeCell ref="L322:M322"/>
    <mergeCell ref="N322:Q322"/>
    <mergeCell ref="F324:I324"/>
    <mergeCell ref="L324:M324"/>
    <mergeCell ref="N324:Q324"/>
    <mergeCell ref="F325:I325"/>
    <mergeCell ref="L325:M325"/>
    <mergeCell ref="N325:Q325"/>
    <mergeCell ref="F326:I326"/>
    <mergeCell ref="L326:M326"/>
    <mergeCell ref="N326:Q326"/>
    <mergeCell ref="F328:I328"/>
    <mergeCell ref="L328:M328"/>
    <mergeCell ref="N328:Q328"/>
    <mergeCell ref="F329:I329"/>
    <mergeCell ref="L329:M329"/>
    <mergeCell ref="N329:Q329"/>
    <mergeCell ref="F330:I330"/>
    <mergeCell ref="L330:M330"/>
    <mergeCell ref="N330:Q330"/>
    <mergeCell ref="F331:I331"/>
    <mergeCell ref="L331:M331"/>
    <mergeCell ref="N331:Q331"/>
    <mergeCell ref="F332:I332"/>
    <mergeCell ref="L332:M332"/>
    <mergeCell ref="N332:Q332"/>
    <mergeCell ref="F333:I333"/>
    <mergeCell ref="L333:M333"/>
    <mergeCell ref="N333:Q333"/>
    <mergeCell ref="F334:I334"/>
    <mergeCell ref="L334:M334"/>
    <mergeCell ref="N334:Q334"/>
    <mergeCell ref="F335:I335"/>
    <mergeCell ref="L335:M335"/>
    <mergeCell ref="N335:Q335"/>
    <mergeCell ref="F336:I336"/>
    <mergeCell ref="L336:M336"/>
    <mergeCell ref="N336:Q336"/>
    <mergeCell ref="F337:I337"/>
    <mergeCell ref="L337:M337"/>
    <mergeCell ref="N337:Q337"/>
    <mergeCell ref="F338:I338"/>
    <mergeCell ref="L338:M338"/>
    <mergeCell ref="N338:Q338"/>
    <mergeCell ref="F339:I339"/>
    <mergeCell ref="L339:M339"/>
    <mergeCell ref="N339:Q339"/>
    <mergeCell ref="F340:I340"/>
    <mergeCell ref="L340:M340"/>
    <mergeCell ref="N340:Q340"/>
    <mergeCell ref="F341:I341"/>
    <mergeCell ref="L341:M341"/>
    <mergeCell ref="N341:Q341"/>
    <mergeCell ref="F342:I342"/>
    <mergeCell ref="L342:M342"/>
    <mergeCell ref="N342:Q342"/>
    <mergeCell ref="F343:I343"/>
    <mergeCell ref="L343:M343"/>
    <mergeCell ref="N343:Q343"/>
    <mergeCell ref="F344:I344"/>
    <mergeCell ref="L344:M344"/>
    <mergeCell ref="N344:Q344"/>
    <mergeCell ref="F345:I345"/>
    <mergeCell ref="L345:M345"/>
    <mergeCell ref="N345:Q345"/>
    <mergeCell ref="F346:I346"/>
    <mergeCell ref="L346:M346"/>
    <mergeCell ref="N346:Q346"/>
    <mergeCell ref="F347:I347"/>
    <mergeCell ref="L347:M347"/>
    <mergeCell ref="N347:Q347"/>
    <mergeCell ref="F348:I348"/>
    <mergeCell ref="L348:M348"/>
    <mergeCell ref="N348:Q348"/>
    <mergeCell ref="F349:I349"/>
    <mergeCell ref="L349:M349"/>
    <mergeCell ref="N349:Q349"/>
    <mergeCell ref="F350:I350"/>
    <mergeCell ref="L350:M350"/>
    <mergeCell ref="N350:Q350"/>
    <mergeCell ref="F351:I351"/>
    <mergeCell ref="L351:M351"/>
    <mergeCell ref="N351:Q351"/>
    <mergeCell ref="F352:I352"/>
    <mergeCell ref="L352:M352"/>
    <mergeCell ref="N352:Q352"/>
    <mergeCell ref="F353:I353"/>
    <mergeCell ref="L353:M353"/>
    <mergeCell ref="N353:Q353"/>
    <mergeCell ref="F355:I355"/>
    <mergeCell ref="L355:M355"/>
    <mergeCell ref="N355:Q355"/>
    <mergeCell ref="F356:I356"/>
    <mergeCell ref="L356:M356"/>
    <mergeCell ref="N356:Q356"/>
    <mergeCell ref="F357:I357"/>
    <mergeCell ref="L357:M357"/>
    <mergeCell ref="N357:Q357"/>
    <mergeCell ref="F358:I358"/>
    <mergeCell ref="F359:I359"/>
    <mergeCell ref="L359:M359"/>
    <mergeCell ref="N359:Q359"/>
    <mergeCell ref="F360:I360"/>
    <mergeCell ref="F361:I361"/>
    <mergeCell ref="F362:I362"/>
    <mergeCell ref="F363:I363"/>
    <mergeCell ref="L363:M363"/>
    <mergeCell ref="N363:Q363"/>
    <mergeCell ref="F364:I364"/>
    <mergeCell ref="L364:M364"/>
    <mergeCell ref="N364:Q364"/>
    <mergeCell ref="F365:I365"/>
    <mergeCell ref="F366:I366"/>
    <mergeCell ref="L366:M366"/>
    <mergeCell ref="N366:Q366"/>
    <mergeCell ref="F367:I367"/>
    <mergeCell ref="L367:M367"/>
    <mergeCell ref="N367:Q367"/>
    <mergeCell ref="F368:I368"/>
    <mergeCell ref="L368:M368"/>
    <mergeCell ref="N368:Q368"/>
    <mergeCell ref="F369:I369"/>
    <mergeCell ref="F370:I370"/>
    <mergeCell ref="L370:M370"/>
    <mergeCell ref="N370:Q370"/>
    <mergeCell ref="F371:I371"/>
    <mergeCell ref="L371:M371"/>
    <mergeCell ref="N371:Q371"/>
    <mergeCell ref="F372:I372"/>
    <mergeCell ref="L372:M372"/>
    <mergeCell ref="N372:Q372"/>
    <mergeCell ref="F374:I374"/>
    <mergeCell ref="L374:M374"/>
    <mergeCell ref="N374:Q374"/>
    <mergeCell ref="F375:I375"/>
    <mergeCell ref="F376:I376"/>
    <mergeCell ref="L376:M376"/>
    <mergeCell ref="N376:Q376"/>
    <mergeCell ref="F377:I377"/>
    <mergeCell ref="F378:I378"/>
    <mergeCell ref="L378:M378"/>
    <mergeCell ref="N378:Q378"/>
    <mergeCell ref="F379:I379"/>
    <mergeCell ref="L379:M379"/>
    <mergeCell ref="N379:Q379"/>
    <mergeCell ref="F380:I380"/>
    <mergeCell ref="F381:I381"/>
    <mergeCell ref="L381:M381"/>
    <mergeCell ref="N381:Q381"/>
    <mergeCell ref="F382:I382"/>
    <mergeCell ref="L382:M382"/>
    <mergeCell ref="N382:Q382"/>
    <mergeCell ref="F384:I384"/>
    <mergeCell ref="L384:M384"/>
    <mergeCell ref="N384:Q384"/>
    <mergeCell ref="F385:I385"/>
    <mergeCell ref="L385:M385"/>
    <mergeCell ref="N385:Q385"/>
    <mergeCell ref="F386:I386"/>
    <mergeCell ref="F387:I387"/>
    <mergeCell ref="L387:M387"/>
    <mergeCell ref="N387:Q387"/>
    <mergeCell ref="F388:I388"/>
    <mergeCell ref="L388:M388"/>
    <mergeCell ref="N388:Q388"/>
    <mergeCell ref="F389:I389"/>
    <mergeCell ref="L389:M389"/>
    <mergeCell ref="N389:Q389"/>
    <mergeCell ref="F390:I390"/>
    <mergeCell ref="L390:M390"/>
    <mergeCell ref="N390:Q390"/>
    <mergeCell ref="F391:I391"/>
    <mergeCell ref="L391:M391"/>
    <mergeCell ref="N391:Q391"/>
    <mergeCell ref="F392:I392"/>
    <mergeCell ref="L392:M392"/>
    <mergeCell ref="N392:Q392"/>
    <mergeCell ref="F393:I393"/>
    <mergeCell ref="L393:M393"/>
    <mergeCell ref="N393:Q393"/>
    <mergeCell ref="F395:I395"/>
    <mergeCell ref="L395:M395"/>
    <mergeCell ref="N395:Q395"/>
    <mergeCell ref="F396:I396"/>
    <mergeCell ref="L396:M396"/>
    <mergeCell ref="N396:Q396"/>
    <mergeCell ref="F397:I397"/>
    <mergeCell ref="L397:M397"/>
    <mergeCell ref="N397:Q397"/>
    <mergeCell ref="F398:I398"/>
    <mergeCell ref="L398:M398"/>
    <mergeCell ref="N398:Q398"/>
    <mergeCell ref="F399:I399"/>
    <mergeCell ref="L399:M399"/>
    <mergeCell ref="N399:Q399"/>
    <mergeCell ref="F400:I400"/>
    <mergeCell ref="L400:M400"/>
    <mergeCell ref="N400:Q400"/>
    <mergeCell ref="F401:I401"/>
    <mergeCell ref="L401:M401"/>
    <mergeCell ref="N401:Q401"/>
    <mergeCell ref="F402:I402"/>
    <mergeCell ref="L402:M402"/>
    <mergeCell ref="N402:Q402"/>
    <mergeCell ref="F403:I403"/>
    <mergeCell ref="L403:M403"/>
    <mergeCell ref="N403:Q403"/>
    <mergeCell ref="F405:I405"/>
    <mergeCell ref="L405:M405"/>
    <mergeCell ref="N405:Q405"/>
    <mergeCell ref="F406:I406"/>
    <mergeCell ref="F407:I407"/>
    <mergeCell ref="L407:M407"/>
    <mergeCell ref="N407:Q407"/>
    <mergeCell ref="F408:I408"/>
    <mergeCell ref="L408:M408"/>
    <mergeCell ref="N408:Q408"/>
    <mergeCell ref="F409:I409"/>
    <mergeCell ref="L409:M409"/>
    <mergeCell ref="N409:Q409"/>
    <mergeCell ref="F410:I410"/>
    <mergeCell ref="L410:M410"/>
    <mergeCell ref="N410:Q410"/>
    <mergeCell ref="F411:I411"/>
    <mergeCell ref="L411:M411"/>
    <mergeCell ref="N411:Q411"/>
    <mergeCell ref="F412:I412"/>
    <mergeCell ref="F413:I413"/>
    <mergeCell ref="L413:M413"/>
    <mergeCell ref="N413:Q413"/>
    <mergeCell ref="F415:I415"/>
    <mergeCell ref="L415:M415"/>
    <mergeCell ref="N415:Q415"/>
    <mergeCell ref="F416:I416"/>
    <mergeCell ref="F417:I417"/>
    <mergeCell ref="F418:I418"/>
    <mergeCell ref="F419:I419"/>
    <mergeCell ref="F420:I420"/>
    <mergeCell ref="F421:I421"/>
    <mergeCell ref="F422:I422"/>
    <mergeCell ref="F423:I423"/>
    <mergeCell ref="F424:I424"/>
    <mergeCell ref="F425:I425"/>
    <mergeCell ref="F426:I426"/>
    <mergeCell ref="F427:I427"/>
    <mergeCell ref="F428:I428"/>
    <mergeCell ref="L428:M428"/>
    <mergeCell ref="N428:Q428"/>
    <mergeCell ref="F429:I429"/>
    <mergeCell ref="L429:M429"/>
    <mergeCell ref="N429:Q429"/>
    <mergeCell ref="F430:I430"/>
    <mergeCell ref="L430:M430"/>
    <mergeCell ref="N430:Q430"/>
    <mergeCell ref="F431:I431"/>
    <mergeCell ref="F432:I432"/>
    <mergeCell ref="L432:M432"/>
    <mergeCell ref="N432:Q432"/>
    <mergeCell ref="F433:I433"/>
    <mergeCell ref="L433:M433"/>
    <mergeCell ref="N433:Q433"/>
    <mergeCell ref="F434:I434"/>
    <mergeCell ref="L434:M434"/>
    <mergeCell ref="N434:Q434"/>
    <mergeCell ref="F435:I435"/>
    <mergeCell ref="L435:M435"/>
    <mergeCell ref="N435:Q435"/>
    <mergeCell ref="F436:I436"/>
    <mergeCell ref="L436:M436"/>
    <mergeCell ref="N436:Q436"/>
    <mergeCell ref="F437:I437"/>
    <mergeCell ref="L437:M437"/>
    <mergeCell ref="N437:Q437"/>
    <mergeCell ref="F438:I438"/>
    <mergeCell ref="L438:M438"/>
    <mergeCell ref="N438:Q438"/>
    <mergeCell ref="F439:I439"/>
    <mergeCell ref="L439:M439"/>
    <mergeCell ref="N439:Q439"/>
    <mergeCell ref="F441:I441"/>
    <mergeCell ref="L441:M441"/>
    <mergeCell ref="N441:Q441"/>
    <mergeCell ref="F442:I442"/>
    <mergeCell ref="L442:M442"/>
    <mergeCell ref="N442:Q442"/>
    <mergeCell ref="F443:I443"/>
    <mergeCell ref="L443:M443"/>
    <mergeCell ref="N443:Q443"/>
    <mergeCell ref="F444:I444"/>
    <mergeCell ref="F445:I445"/>
    <mergeCell ref="L445:M445"/>
    <mergeCell ref="N445:Q445"/>
    <mergeCell ref="F446:I446"/>
    <mergeCell ref="F447:I447"/>
    <mergeCell ref="L447:M447"/>
    <mergeCell ref="N447:Q447"/>
    <mergeCell ref="F449:I449"/>
    <mergeCell ref="L449:M449"/>
    <mergeCell ref="N449:Q449"/>
    <mergeCell ref="F450:I450"/>
    <mergeCell ref="L450:M450"/>
    <mergeCell ref="N450:Q450"/>
    <mergeCell ref="F451:I451"/>
    <mergeCell ref="L451:M451"/>
    <mergeCell ref="N451:Q451"/>
    <mergeCell ref="F454:I454"/>
    <mergeCell ref="L454:M454"/>
    <mergeCell ref="N454:Q454"/>
    <mergeCell ref="F456:I456"/>
    <mergeCell ref="L456:M456"/>
    <mergeCell ref="N456:Q456"/>
    <mergeCell ref="F459:I459"/>
    <mergeCell ref="L459:M459"/>
    <mergeCell ref="N459:Q459"/>
    <mergeCell ref="F461:I461"/>
    <mergeCell ref="L461:M461"/>
    <mergeCell ref="N461:Q461"/>
    <mergeCell ref="F463:I463"/>
    <mergeCell ref="L463:M463"/>
    <mergeCell ref="N463:Q463"/>
    <mergeCell ref="F465:I465"/>
    <mergeCell ref="L465:M465"/>
    <mergeCell ref="N465:Q465"/>
    <mergeCell ref="F466:I466"/>
    <mergeCell ref="L466:M466"/>
    <mergeCell ref="N466:Q466"/>
    <mergeCell ref="F467:I467"/>
    <mergeCell ref="L467:M467"/>
    <mergeCell ref="N467:Q467"/>
    <mergeCell ref="F468:I468"/>
    <mergeCell ref="L468:M468"/>
    <mergeCell ref="N468:Q468"/>
    <mergeCell ref="F469:I469"/>
    <mergeCell ref="L469:M469"/>
    <mergeCell ref="N469:Q469"/>
    <mergeCell ref="N146:Q146"/>
    <mergeCell ref="N147:Q147"/>
    <mergeCell ref="N148:Q148"/>
    <mergeCell ref="N177:Q177"/>
    <mergeCell ref="N193:Q193"/>
    <mergeCell ref="N216:Q216"/>
    <mergeCell ref="N221:Q221"/>
    <mergeCell ref="N223:Q223"/>
    <mergeCell ref="N267:Q267"/>
    <mergeCell ref="N275:Q275"/>
    <mergeCell ref="N280:Q280"/>
    <mergeCell ref="N282:Q282"/>
    <mergeCell ref="N283:Q283"/>
    <mergeCell ref="N299:Q299"/>
    <mergeCell ref="N303:Q303"/>
    <mergeCell ref="N316:Q316"/>
    <mergeCell ref="N323:Q323"/>
    <mergeCell ref="N327:Q327"/>
    <mergeCell ref="N354:Q354"/>
    <mergeCell ref="N373:Q373"/>
    <mergeCell ref="N383:Q383"/>
    <mergeCell ref="N394:Q394"/>
    <mergeCell ref="N404:Q404"/>
    <mergeCell ref="N414:Q414"/>
    <mergeCell ref="N440:Q440"/>
    <mergeCell ref="N448:Q448"/>
    <mergeCell ref="N452:Q452"/>
    <mergeCell ref="N453:Q453"/>
    <mergeCell ref="N455:Q455"/>
    <mergeCell ref="N457:Q457"/>
    <mergeCell ref="N458:Q458"/>
    <mergeCell ref="N460:Q460"/>
    <mergeCell ref="N462:Q462"/>
    <mergeCell ref="N464:Q464"/>
    <mergeCell ref="H1:K1"/>
    <mergeCell ref="S2:AC2"/>
  </mergeCells>
  <dataValidations count="2">
    <dataValidation type="list" allowBlank="1" showInputMessage="1" showErrorMessage="1" error="Povoleny jsou hodnoty K, M." sqref="D465:D470">
      <formula1>"K, M"</formula1>
    </dataValidation>
    <dataValidation type="list" allowBlank="1" showInputMessage="1" showErrorMessage="1" error="Povoleny jsou hodnoty základní, snížená, zákl. přenesená, sníž. přenesená, nulová." sqref="U465:U470">
      <formula1>"základní, snížená, zákl. přenesená, sníž. přenesená, nulová"</formula1>
    </dataValidation>
  </dataValidations>
  <hyperlinks>
    <hyperlink ref="F1:G1" location="C2" display="1) Krycí list rozpočtu"/>
    <hyperlink ref="H1:K1" location="C85" display="2) Rekapitulace rozpočtu"/>
    <hyperlink ref="L1" location="C145" display="3) Rozpočet"/>
    <hyperlink ref="S1:T1" location="'Rekapitulace stavby'!C2" display="Rekapitulace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hp-martina\martina</dc:creator>
  <cp:lastModifiedBy>hp-martina\martina</cp:lastModifiedBy>
  <dcterms:created xsi:type="dcterms:W3CDTF">2018-05-21T06:15:49Z</dcterms:created>
  <dcterms:modified xsi:type="dcterms:W3CDTF">2018-05-21T06:15:51Z</dcterms:modified>
</cp:coreProperties>
</file>