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C:\Users\Irena Fajfrová\Documents\Zakázky\Hradil 2020\"/>
    </mc:Choice>
  </mc:AlternateContent>
  <xr:revisionPtr revIDLastSave="0" documentId="13_ncr:1_{0154F921-ABD2-4A9A-BAB5-34FF5670FB03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Rekapitulace stavby" sheetId="1" r:id="rId1"/>
    <sheet name="Hradil1016 - Prodloužení ..." sheetId="2" r:id="rId2"/>
    <sheet name="Seznam figur" sheetId="3" r:id="rId3"/>
  </sheets>
  <definedNames>
    <definedName name="_xlnm._FilterDatabase" localSheetId="1" hidden="1">'Hradil1016 - Prodloužení ...'!$C$121:$K$292</definedName>
    <definedName name="_xlnm.Print_Titles" localSheetId="1">'Hradil1016 - Prodloužení ...'!$121:$121</definedName>
    <definedName name="_xlnm.Print_Titles" localSheetId="0">'Rekapitulace stavby'!$92:$92</definedName>
    <definedName name="_xlnm.Print_Titles" localSheetId="2">'Seznam figur'!$9:$9</definedName>
    <definedName name="_xlnm.Print_Area" localSheetId="1">'Hradil1016 - Prodloužení ...'!$C$4:$J$76,'Hradil1016 - Prodloužení ...'!$C$82:$J$105,'Hradil1016 - Prodloužení ...'!$C$111:$K$292</definedName>
    <definedName name="_xlnm.Print_Area" localSheetId="0">'Rekapitulace stavby'!$D$4:$AO$76,'Rekapitulace stavby'!$C$82:$AQ$96</definedName>
    <definedName name="_xlnm.Print_Area" localSheetId="2">'Seznam figur'!$C$4:$G$112</definedName>
  </definedNames>
  <calcPr calcId="181029"/>
</workbook>
</file>

<file path=xl/calcChain.xml><?xml version="1.0" encoding="utf-8"?>
<calcChain xmlns="http://schemas.openxmlformats.org/spreadsheetml/2006/main">
  <c r="D7" i="3" l="1"/>
  <c r="J35" i="2"/>
  <c r="J34" i="2"/>
  <c r="AY95" i="1"/>
  <c r="J33" i="2"/>
  <c r="AX95" i="1" s="1"/>
  <c r="BI292" i="2"/>
  <c r="BH292" i="2"/>
  <c r="BG292" i="2"/>
  <c r="BF292" i="2"/>
  <c r="T292" i="2"/>
  <c r="T291" i="2"/>
  <c r="R292" i="2"/>
  <c r="R291" i="2" s="1"/>
  <c r="P292" i="2"/>
  <c r="P291" i="2"/>
  <c r="BI290" i="2"/>
  <c r="BH290" i="2"/>
  <c r="BG290" i="2"/>
  <c r="BF290" i="2"/>
  <c r="T290" i="2"/>
  <c r="T289" i="2" s="1"/>
  <c r="R290" i="2"/>
  <c r="R289" i="2"/>
  <c r="P290" i="2"/>
  <c r="P289" i="2" s="1"/>
  <c r="BI288" i="2"/>
  <c r="BH288" i="2"/>
  <c r="BG288" i="2"/>
  <c r="BF288" i="2"/>
  <c r="T288" i="2"/>
  <c r="R288" i="2"/>
  <c r="P288" i="2"/>
  <c r="BI287" i="2"/>
  <c r="BH287" i="2"/>
  <c r="BG287" i="2"/>
  <c r="BF287" i="2"/>
  <c r="T287" i="2"/>
  <c r="R287" i="2"/>
  <c r="P287" i="2"/>
  <c r="BI286" i="2"/>
  <c r="BH286" i="2"/>
  <c r="BG286" i="2"/>
  <c r="BF286" i="2"/>
  <c r="T286" i="2"/>
  <c r="R286" i="2"/>
  <c r="P286" i="2"/>
  <c r="BI283" i="2"/>
  <c r="BH283" i="2"/>
  <c r="BG283" i="2"/>
  <c r="BF283" i="2"/>
  <c r="T283" i="2"/>
  <c r="T282" i="2"/>
  <c r="R283" i="2"/>
  <c r="R282" i="2" s="1"/>
  <c r="P283" i="2"/>
  <c r="P282" i="2"/>
  <c r="BI281" i="2"/>
  <c r="BH281" i="2"/>
  <c r="BG281" i="2"/>
  <c r="BF281" i="2"/>
  <c r="T281" i="2"/>
  <c r="R281" i="2"/>
  <c r="P281" i="2"/>
  <c r="BI280" i="2"/>
  <c r="BH280" i="2"/>
  <c r="BG280" i="2"/>
  <c r="BF280" i="2"/>
  <c r="T280" i="2"/>
  <c r="R280" i="2"/>
  <c r="P280" i="2"/>
  <c r="BI279" i="2"/>
  <c r="BH279" i="2"/>
  <c r="BG279" i="2"/>
  <c r="BF279" i="2"/>
  <c r="T279" i="2"/>
  <c r="R279" i="2"/>
  <c r="P279" i="2"/>
  <c r="BI278" i="2"/>
  <c r="BH278" i="2"/>
  <c r="BG278" i="2"/>
  <c r="BF278" i="2"/>
  <c r="T278" i="2"/>
  <c r="R278" i="2"/>
  <c r="P278" i="2"/>
  <c r="BI277" i="2"/>
  <c r="BH277" i="2"/>
  <c r="BG277" i="2"/>
  <c r="BF277" i="2"/>
  <c r="T277" i="2"/>
  <c r="R277" i="2"/>
  <c r="P277" i="2"/>
  <c r="BI276" i="2"/>
  <c r="BH276" i="2"/>
  <c r="BG276" i="2"/>
  <c r="BF276" i="2"/>
  <c r="T276" i="2"/>
  <c r="R276" i="2"/>
  <c r="P276" i="2"/>
  <c r="BI275" i="2"/>
  <c r="BH275" i="2"/>
  <c r="BG275" i="2"/>
  <c r="BF275" i="2"/>
  <c r="T275" i="2"/>
  <c r="R275" i="2"/>
  <c r="P275" i="2"/>
  <c r="BI274" i="2"/>
  <c r="BH274" i="2"/>
  <c r="BG274" i="2"/>
  <c r="BF274" i="2"/>
  <c r="T274" i="2"/>
  <c r="R274" i="2"/>
  <c r="P274" i="2"/>
  <c r="BI273" i="2"/>
  <c r="BH273" i="2"/>
  <c r="BG273" i="2"/>
  <c r="BF273" i="2"/>
  <c r="T273" i="2"/>
  <c r="R273" i="2"/>
  <c r="P273" i="2"/>
  <c r="BI272" i="2"/>
  <c r="BH272" i="2"/>
  <c r="BG272" i="2"/>
  <c r="BF272" i="2"/>
  <c r="T272" i="2"/>
  <c r="R272" i="2"/>
  <c r="P272" i="2"/>
  <c r="BI271" i="2"/>
  <c r="BH271" i="2"/>
  <c r="BG271" i="2"/>
  <c r="BF271" i="2"/>
  <c r="T271" i="2"/>
  <c r="R271" i="2"/>
  <c r="P271" i="2"/>
  <c r="BI270" i="2"/>
  <c r="BH270" i="2"/>
  <c r="BG270" i="2"/>
  <c r="BF270" i="2"/>
  <c r="T270" i="2"/>
  <c r="R270" i="2"/>
  <c r="P270" i="2"/>
  <c r="BI269" i="2"/>
  <c r="BH269" i="2"/>
  <c r="BG269" i="2"/>
  <c r="BF269" i="2"/>
  <c r="T269" i="2"/>
  <c r="R269" i="2"/>
  <c r="P269" i="2"/>
  <c r="BI268" i="2"/>
  <c r="BH268" i="2"/>
  <c r="BG268" i="2"/>
  <c r="BF268" i="2"/>
  <c r="T268" i="2"/>
  <c r="R268" i="2"/>
  <c r="P268" i="2"/>
  <c r="BI267" i="2"/>
  <c r="BH267" i="2"/>
  <c r="BG267" i="2"/>
  <c r="BF267" i="2"/>
  <c r="T267" i="2"/>
  <c r="R267" i="2"/>
  <c r="P267" i="2"/>
  <c r="BI266" i="2"/>
  <c r="BH266" i="2"/>
  <c r="BG266" i="2"/>
  <c r="BF266" i="2"/>
  <c r="T266" i="2"/>
  <c r="R266" i="2"/>
  <c r="P266" i="2"/>
  <c r="BI265" i="2"/>
  <c r="BH265" i="2"/>
  <c r="BG265" i="2"/>
  <c r="BF265" i="2"/>
  <c r="T265" i="2"/>
  <c r="R265" i="2"/>
  <c r="P265" i="2"/>
  <c r="BI264" i="2"/>
  <c r="BH264" i="2"/>
  <c r="BG264" i="2"/>
  <c r="BF264" i="2"/>
  <c r="T264" i="2"/>
  <c r="R264" i="2"/>
  <c r="P264" i="2"/>
  <c r="BI263" i="2"/>
  <c r="BH263" i="2"/>
  <c r="BG263" i="2"/>
  <c r="BF263" i="2"/>
  <c r="T263" i="2"/>
  <c r="R263" i="2"/>
  <c r="P263" i="2"/>
  <c r="BI262" i="2"/>
  <c r="BH262" i="2"/>
  <c r="BG262" i="2"/>
  <c r="BF262" i="2"/>
  <c r="T262" i="2"/>
  <c r="R262" i="2"/>
  <c r="P262" i="2"/>
  <c r="BI261" i="2"/>
  <c r="BH261" i="2"/>
  <c r="BG261" i="2"/>
  <c r="BF261" i="2"/>
  <c r="T261" i="2"/>
  <c r="R261" i="2"/>
  <c r="P261" i="2"/>
  <c r="BI260" i="2"/>
  <c r="BH260" i="2"/>
  <c r="BG260" i="2"/>
  <c r="BF260" i="2"/>
  <c r="T260" i="2"/>
  <c r="R260" i="2"/>
  <c r="P260" i="2"/>
  <c r="BI259" i="2"/>
  <c r="BH259" i="2"/>
  <c r="BG259" i="2"/>
  <c r="BF259" i="2"/>
  <c r="T259" i="2"/>
  <c r="R259" i="2"/>
  <c r="P259" i="2"/>
  <c r="BI258" i="2"/>
  <c r="BH258" i="2"/>
  <c r="BG258" i="2"/>
  <c r="BF258" i="2"/>
  <c r="T258" i="2"/>
  <c r="R258" i="2"/>
  <c r="P258" i="2"/>
  <c r="BI257" i="2"/>
  <c r="BH257" i="2"/>
  <c r="BG257" i="2"/>
  <c r="BF257" i="2"/>
  <c r="T257" i="2"/>
  <c r="R257" i="2"/>
  <c r="P257" i="2"/>
  <c r="BI256" i="2"/>
  <c r="BH256" i="2"/>
  <c r="BG256" i="2"/>
  <c r="BF256" i="2"/>
  <c r="T256" i="2"/>
  <c r="R256" i="2"/>
  <c r="P256" i="2"/>
  <c r="BI255" i="2"/>
  <c r="BH255" i="2"/>
  <c r="BG255" i="2"/>
  <c r="BF255" i="2"/>
  <c r="T255" i="2"/>
  <c r="R255" i="2"/>
  <c r="P255" i="2"/>
  <c r="BI254" i="2"/>
  <c r="BH254" i="2"/>
  <c r="BG254" i="2"/>
  <c r="BF254" i="2"/>
  <c r="T254" i="2"/>
  <c r="R254" i="2"/>
  <c r="P254" i="2"/>
  <c r="BI253" i="2"/>
  <c r="BH253" i="2"/>
  <c r="BG253" i="2"/>
  <c r="BF253" i="2"/>
  <c r="T253" i="2"/>
  <c r="R253" i="2"/>
  <c r="P253" i="2"/>
  <c r="BI252" i="2"/>
  <c r="BH252" i="2"/>
  <c r="BG252" i="2"/>
  <c r="BF252" i="2"/>
  <c r="T252" i="2"/>
  <c r="R252" i="2"/>
  <c r="P252" i="2"/>
  <c r="BI251" i="2"/>
  <c r="BH251" i="2"/>
  <c r="BG251" i="2"/>
  <c r="BF251" i="2"/>
  <c r="T251" i="2"/>
  <c r="R251" i="2"/>
  <c r="P251" i="2"/>
  <c r="BI249" i="2"/>
  <c r="BH249" i="2"/>
  <c r="BG249" i="2"/>
  <c r="BF249" i="2"/>
  <c r="T249" i="2"/>
  <c r="R249" i="2"/>
  <c r="P249" i="2"/>
  <c r="BI247" i="2"/>
  <c r="BH247" i="2"/>
  <c r="BG247" i="2"/>
  <c r="BF247" i="2"/>
  <c r="T247" i="2"/>
  <c r="R247" i="2"/>
  <c r="P247" i="2"/>
  <c r="BI244" i="2"/>
  <c r="BH244" i="2"/>
  <c r="BG244" i="2"/>
  <c r="BF244" i="2"/>
  <c r="T244" i="2"/>
  <c r="R244" i="2"/>
  <c r="P244" i="2"/>
  <c r="BI243" i="2"/>
  <c r="BH243" i="2"/>
  <c r="BG243" i="2"/>
  <c r="BF243" i="2"/>
  <c r="T243" i="2"/>
  <c r="R243" i="2"/>
  <c r="P243" i="2"/>
  <c r="BI242" i="2"/>
  <c r="BH242" i="2"/>
  <c r="BG242" i="2"/>
  <c r="BF242" i="2"/>
  <c r="T242" i="2"/>
  <c r="R242" i="2"/>
  <c r="P242" i="2"/>
  <c r="BI241" i="2"/>
  <c r="BH241" i="2"/>
  <c r="BG241" i="2"/>
  <c r="BF241" i="2"/>
  <c r="T241" i="2"/>
  <c r="R241" i="2"/>
  <c r="P241" i="2"/>
  <c r="BI236" i="2"/>
  <c r="BH236" i="2"/>
  <c r="BG236" i="2"/>
  <c r="BF236" i="2"/>
  <c r="T236" i="2"/>
  <c r="T235" i="2" s="1"/>
  <c r="R236" i="2"/>
  <c r="R235" i="2"/>
  <c r="P236" i="2"/>
  <c r="P235" i="2" s="1"/>
  <c r="BI233" i="2"/>
  <c r="BH233" i="2"/>
  <c r="BG233" i="2"/>
  <c r="BF233" i="2"/>
  <c r="T233" i="2"/>
  <c r="T232" i="2"/>
  <c r="R233" i="2"/>
  <c r="R232" i="2" s="1"/>
  <c r="P233" i="2"/>
  <c r="P232" i="2"/>
  <c r="BI231" i="2"/>
  <c r="BH231" i="2"/>
  <c r="BG231" i="2"/>
  <c r="BF231" i="2"/>
  <c r="T231" i="2"/>
  <c r="R231" i="2"/>
  <c r="P231" i="2"/>
  <c r="BI229" i="2"/>
  <c r="BH229" i="2"/>
  <c r="BG229" i="2"/>
  <c r="BF229" i="2"/>
  <c r="T229" i="2"/>
  <c r="R229" i="2"/>
  <c r="P229" i="2"/>
  <c r="BI228" i="2"/>
  <c r="BH228" i="2"/>
  <c r="BG228" i="2"/>
  <c r="BF228" i="2"/>
  <c r="T228" i="2"/>
  <c r="R228" i="2"/>
  <c r="P228" i="2"/>
  <c r="BI226" i="2"/>
  <c r="BH226" i="2"/>
  <c r="BG226" i="2"/>
  <c r="BF226" i="2"/>
  <c r="T226" i="2"/>
  <c r="R226" i="2"/>
  <c r="P226" i="2"/>
  <c r="BI224" i="2"/>
  <c r="BH224" i="2"/>
  <c r="BG224" i="2"/>
  <c r="BF224" i="2"/>
  <c r="T224" i="2"/>
  <c r="R224" i="2"/>
  <c r="P224" i="2"/>
  <c r="BI222" i="2"/>
  <c r="BH222" i="2"/>
  <c r="BG222" i="2"/>
  <c r="BF222" i="2"/>
  <c r="T222" i="2"/>
  <c r="R222" i="2"/>
  <c r="P222" i="2"/>
  <c r="BI220" i="2"/>
  <c r="BH220" i="2"/>
  <c r="BG220" i="2"/>
  <c r="BF220" i="2"/>
  <c r="T220" i="2"/>
  <c r="R220" i="2"/>
  <c r="P220" i="2"/>
  <c r="BI218" i="2"/>
  <c r="BH218" i="2"/>
  <c r="BG218" i="2"/>
  <c r="BF218" i="2"/>
  <c r="T218" i="2"/>
  <c r="R218" i="2"/>
  <c r="P218" i="2"/>
  <c r="BI216" i="2"/>
  <c r="BH216" i="2"/>
  <c r="BG216" i="2"/>
  <c r="BF216" i="2"/>
  <c r="T216" i="2"/>
  <c r="R216" i="2"/>
  <c r="P216" i="2"/>
  <c r="BI212" i="2"/>
  <c r="BH212" i="2"/>
  <c r="BG212" i="2"/>
  <c r="BF212" i="2"/>
  <c r="T212" i="2"/>
  <c r="R212" i="2"/>
  <c r="P212" i="2"/>
  <c r="BI206" i="2"/>
  <c r="BH206" i="2"/>
  <c r="BG206" i="2"/>
  <c r="BF206" i="2"/>
  <c r="T206" i="2"/>
  <c r="R206" i="2"/>
  <c r="P206" i="2"/>
  <c r="BI204" i="2"/>
  <c r="BH204" i="2"/>
  <c r="BG204" i="2"/>
  <c r="BF204" i="2"/>
  <c r="T204" i="2"/>
  <c r="R204" i="2"/>
  <c r="P204" i="2"/>
  <c r="BI202" i="2"/>
  <c r="BH202" i="2"/>
  <c r="BG202" i="2"/>
  <c r="BF202" i="2"/>
  <c r="T202" i="2"/>
  <c r="R202" i="2"/>
  <c r="P202" i="2"/>
  <c r="BI199" i="2"/>
  <c r="BH199" i="2"/>
  <c r="BG199" i="2"/>
  <c r="BF199" i="2"/>
  <c r="T199" i="2"/>
  <c r="R199" i="2"/>
  <c r="P199" i="2"/>
  <c r="BI194" i="2"/>
  <c r="BH194" i="2"/>
  <c r="BG194" i="2"/>
  <c r="BF194" i="2"/>
  <c r="T194" i="2"/>
  <c r="R194" i="2"/>
  <c r="P194" i="2"/>
  <c r="BI192" i="2"/>
  <c r="BH192" i="2"/>
  <c r="BG192" i="2"/>
  <c r="BF192" i="2"/>
  <c r="T192" i="2"/>
  <c r="R192" i="2"/>
  <c r="P192" i="2"/>
  <c r="BI190" i="2"/>
  <c r="BH190" i="2"/>
  <c r="BG190" i="2"/>
  <c r="BF190" i="2"/>
  <c r="T190" i="2"/>
  <c r="R190" i="2"/>
  <c r="P190" i="2"/>
  <c r="BI188" i="2"/>
  <c r="BH188" i="2"/>
  <c r="BG188" i="2"/>
  <c r="BF188" i="2"/>
  <c r="T188" i="2"/>
  <c r="R188" i="2"/>
  <c r="P188" i="2"/>
  <c r="BI182" i="2"/>
  <c r="BH182" i="2"/>
  <c r="BG182" i="2"/>
  <c r="BF182" i="2"/>
  <c r="T182" i="2"/>
  <c r="R182" i="2"/>
  <c r="P182" i="2"/>
  <c r="BI179" i="2"/>
  <c r="BH179" i="2"/>
  <c r="BG179" i="2"/>
  <c r="BF179" i="2"/>
  <c r="T179" i="2"/>
  <c r="R179" i="2"/>
  <c r="P179" i="2"/>
  <c r="BI174" i="2"/>
  <c r="BH174" i="2"/>
  <c r="BG174" i="2"/>
  <c r="BF174" i="2"/>
  <c r="T174" i="2"/>
  <c r="R174" i="2"/>
  <c r="P174" i="2"/>
  <c r="BI173" i="2"/>
  <c r="BH173" i="2"/>
  <c r="BG173" i="2"/>
  <c r="BF173" i="2"/>
  <c r="T173" i="2"/>
  <c r="R173" i="2"/>
  <c r="P173" i="2"/>
  <c r="BI169" i="2"/>
  <c r="BH169" i="2"/>
  <c r="BG169" i="2"/>
  <c r="BF169" i="2"/>
  <c r="T169" i="2"/>
  <c r="R169" i="2"/>
  <c r="P169" i="2"/>
  <c r="BI168" i="2"/>
  <c r="BH168" i="2"/>
  <c r="BG168" i="2"/>
  <c r="BF168" i="2"/>
  <c r="T168" i="2"/>
  <c r="R168" i="2"/>
  <c r="P168" i="2"/>
  <c r="BI167" i="2"/>
  <c r="BH167" i="2"/>
  <c r="BG167" i="2"/>
  <c r="BF167" i="2"/>
  <c r="T167" i="2"/>
  <c r="R167" i="2"/>
  <c r="P167" i="2"/>
  <c r="BI165" i="2"/>
  <c r="BH165" i="2"/>
  <c r="BG165" i="2"/>
  <c r="BF165" i="2"/>
  <c r="T165" i="2"/>
  <c r="R165" i="2"/>
  <c r="P165" i="2"/>
  <c r="BI160" i="2"/>
  <c r="BH160" i="2"/>
  <c r="BG160" i="2"/>
  <c r="BF160" i="2"/>
  <c r="T160" i="2"/>
  <c r="R160" i="2"/>
  <c r="P160" i="2"/>
  <c r="BI158" i="2"/>
  <c r="BH158" i="2"/>
  <c r="BG158" i="2"/>
  <c r="BF158" i="2"/>
  <c r="T158" i="2"/>
  <c r="R158" i="2"/>
  <c r="P158" i="2"/>
  <c r="BI153" i="2"/>
  <c r="BH153" i="2"/>
  <c r="BG153" i="2"/>
  <c r="BF153" i="2"/>
  <c r="T153" i="2"/>
  <c r="R153" i="2"/>
  <c r="P153" i="2"/>
  <c r="BI151" i="2"/>
  <c r="BH151" i="2"/>
  <c r="BG151" i="2"/>
  <c r="BF151" i="2"/>
  <c r="T151" i="2"/>
  <c r="R151" i="2"/>
  <c r="P151" i="2"/>
  <c r="BI137" i="2"/>
  <c r="BH137" i="2"/>
  <c r="BG137" i="2"/>
  <c r="BF137" i="2"/>
  <c r="T137" i="2"/>
  <c r="R137" i="2"/>
  <c r="P137" i="2"/>
  <c r="BI132" i="2"/>
  <c r="BH132" i="2"/>
  <c r="BG132" i="2"/>
  <c r="BF132" i="2"/>
  <c r="T132" i="2"/>
  <c r="R132" i="2"/>
  <c r="P132" i="2"/>
  <c r="BI130" i="2"/>
  <c r="BH130" i="2"/>
  <c r="BG130" i="2"/>
  <c r="BF130" i="2"/>
  <c r="T130" i="2"/>
  <c r="R130" i="2"/>
  <c r="P130" i="2"/>
  <c r="BI128" i="2"/>
  <c r="BH128" i="2"/>
  <c r="BG128" i="2"/>
  <c r="BF128" i="2"/>
  <c r="T128" i="2"/>
  <c r="R128" i="2"/>
  <c r="P128" i="2"/>
  <c r="BI127" i="2"/>
  <c r="BH127" i="2"/>
  <c r="BG127" i="2"/>
  <c r="BF127" i="2"/>
  <c r="T127" i="2"/>
  <c r="R127" i="2"/>
  <c r="P127" i="2"/>
  <c r="BI125" i="2"/>
  <c r="BH125" i="2"/>
  <c r="BG125" i="2"/>
  <c r="BF125" i="2"/>
  <c r="T125" i="2"/>
  <c r="R125" i="2"/>
  <c r="P125" i="2"/>
  <c r="J119" i="2"/>
  <c r="J118" i="2"/>
  <c r="F118" i="2"/>
  <c r="F116" i="2"/>
  <c r="E114" i="2"/>
  <c r="J90" i="2"/>
  <c r="J89" i="2"/>
  <c r="F89" i="2"/>
  <c r="F87" i="2"/>
  <c r="E85" i="2"/>
  <c r="J16" i="2"/>
  <c r="E16" i="2"/>
  <c r="F90" i="2"/>
  <c r="J15" i="2"/>
  <c r="J10" i="2"/>
  <c r="J87" i="2" s="1"/>
  <c r="L90" i="1"/>
  <c r="AM90" i="1"/>
  <c r="AM89" i="1"/>
  <c r="L89" i="1"/>
  <c r="AM87" i="1"/>
  <c r="L87" i="1"/>
  <c r="L85" i="1"/>
  <c r="L84" i="1"/>
  <c r="BK290" i="2"/>
  <c r="BK281" i="2"/>
  <c r="BK279" i="2"/>
  <c r="J276" i="2"/>
  <c r="J275" i="2"/>
  <c r="BK272" i="2"/>
  <c r="BK271" i="2"/>
  <c r="BK270" i="2"/>
  <c r="J266" i="2"/>
  <c r="J263" i="2"/>
  <c r="BK262" i="2"/>
  <c r="BK259" i="2"/>
  <c r="J258" i="2"/>
  <c r="J257" i="2"/>
  <c r="J254" i="2"/>
  <c r="J253" i="2"/>
  <c r="BK244" i="2"/>
  <c r="J231" i="2"/>
  <c r="BK228" i="2"/>
  <c r="BK222" i="2"/>
  <c r="J220" i="2"/>
  <c r="J218" i="2"/>
  <c r="J216" i="2"/>
  <c r="J206" i="2"/>
  <c r="BK204" i="2"/>
  <c r="J199" i="2"/>
  <c r="BK194" i="2"/>
  <c r="BK192" i="2"/>
  <c r="J188" i="2"/>
  <c r="BK182" i="2"/>
  <c r="BK179" i="2"/>
  <c r="J174" i="2"/>
  <c r="BK165" i="2"/>
  <c r="BK158" i="2"/>
  <c r="BK151" i="2"/>
  <c r="J137" i="2"/>
  <c r="J132" i="2"/>
  <c r="J125" i="2"/>
  <c r="J292" i="2"/>
  <c r="BK288" i="2"/>
  <c r="BK287" i="2"/>
  <c r="BK286" i="2"/>
  <c r="BK283" i="2"/>
  <c r="J280" i="2"/>
  <c r="J279" i="2"/>
  <c r="J278" i="2"/>
  <c r="BK277" i="2"/>
  <c r="BK276" i="2"/>
  <c r="BK275" i="2"/>
  <c r="BK274" i="2"/>
  <c r="J273" i="2"/>
  <c r="J271" i="2"/>
  <c r="J269" i="2"/>
  <c r="J267" i="2"/>
  <c r="BK266" i="2"/>
  <c r="BK265" i="2"/>
  <c r="BK263" i="2"/>
  <c r="BK258" i="2"/>
  <c r="J255" i="2"/>
  <c r="BK254" i="2"/>
  <c r="BK253" i="2"/>
  <c r="BK251" i="2"/>
  <c r="BK249" i="2"/>
  <c r="J247" i="2"/>
  <c r="BK236" i="2"/>
  <c r="J229" i="2"/>
  <c r="J226" i="2"/>
  <c r="BK220" i="2"/>
  <c r="BK218" i="2"/>
  <c r="BK212" i="2"/>
  <c r="BK206" i="2"/>
  <c r="J202" i="2"/>
  <c r="BK199" i="2"/>
  <c r="J190" i="2"/>
  <c r="J182" i="2"/>
  <c r="BK174" i="2"/>
  <c r="J173" i="2"/>
  <c r="J169" i="2"/>
  <c r="BK167" i="2"/>
  <c r="J165" i="2"/>
  <c r="BK160" i="2"/>
  <c r="J158" i="2"/>
  <c r="J153" i="2"/>
  <c r="BK132" i="2"/>
  <c r="J130" i="2"/>
  <c r="AS94" i="1"/>
  <c r="J290" i="2"/>
  <c r="BK280" i="2"/>
  <c r="BK273" i="2"/>
  <c r="J272" i="2"/>
  <c r="J270" i="2"/>
  <c r="BK268" i="2"/>
  <c r="J265" i="2"/>
  <c r="BK264" i="2"/>
  <c r="J261" i="2"/>
  <c r="BK260" i="2"/>
  <c r="J259" i="2"/>
  <c r="BK256" i="2"/>
  <c r="BK255" i="2"/>
  <c r="BK252" i="2"/>
  <c r="J251" i="2"/>
  <c r="BK247" i="2"/>
  <c r="BK243" i="2"/>
  <c r="BK242" i="2"/>
  <c r="J241" i="2"/>
  <c r="BK233" i="2"/>
  <c r="J228" i="2"/>
  <c r="BK226" i="2"/>
  <c r="BK224" i="2"/>
  <c r="J222" i="2"/>
  <c r="BK216" i="2"/>
  <c r="J212" i="2"/>
  <c r="J204" i="2"/>
  <c r="BK202" i="2"/>
  <c r="J194" i="2"/>
  <c r="J192" i="2"/>
  <c r="BK190" i="2"/>
  <c r="BK188" i="2"/>
  <c r="BK169" i="2"/>
  <c r="BK168" i="2"/>
  <c r="J160" i="2"/>
  <c r="J151" i="2"/>
  <c r="BK128" i="2"/>
  <c r="J127" i="2"/>
  <c r="BK125" i="2"/>
  <c r="BK292" i="2"/>
  <c r="J288" i="2"/>
  <c r="J287" i="2"/>
  <c r="J286" i="2"/>
  <c r="J283" i="2"/>
  <c r="J281" i="2"/>
  <c r="BK278" i="2"/>
  <c r="J277" i="2"/>
  <c r="J274" i="2"/>
  <c r="BK269" i="2"/>
  <c r="J268" i="2"/>
  <c r="BK267" i="2"/>
  <c r="J264" i="2"/>
  <c r="J262" i="2"/>
  <c r="BK261" i="2"/>
  <c r="J260" i="2"/>
  <c r="BK257" i="2"/>
  <c r="J256" i="2"/>
  <c r="J252" i="2"/>
  <c r="J249" i="2"/>
  <c r="J244" i="2"/>
  <c r="J243" i="2"/>
  <c r="J242" i="2"/>
  <c r="BK241" i="2"/>
  <c r="J236" i="2"/>
  <c r="J233" i="2"/>
  <c r="BK231" i="2"/>
  <c r="BK229" i="2"/>
  <c r="J224" i="2"/>
  <c r="J179" i="2"/>
  <c r="BK173" i="2"/>
  <c r="J168" i="2"/>
  <c r="J167" i="2"/>
  <c r="BK153" i="2"/>
  <c r="BK137" i="2"/>
  <c r="BK130" i="2"/>
  <c r="J128" i="2"/>
  <c r="BK127" i="2"/>
  <c r="BK124" i="2" l="1"/>
  <c r="R240" i="2"/>
  <c r="BK285" i="2"/>
  <c r="P124" i="2"/>
  <c r="P123" i="2" s="1"/>
  <c r="P122" i="2" s="1"/>
  <c r="AU95" i="1" s="1"/>
  <c r="AU94" i="1" s="1"/>
  <c r="P240" i="2"/>
  <c r="P285" i="2"/>
  <c r="P284" i="2" s="1"/>
  <c r="R124" i="2"/>
  <c r="R123" i="2"/>
  <c r="T240" i="2"/>
  <c r="T285" i="2"/>
  <c r="T284" i="2"/>
  <c r="T124" i="2"/>
  <c r="T123" i="2" s="1"/>
  <c r="T122" i="2" s="1"/>
  <c r="BK240" i="2"/>
  <c r="J240" i="2"/>
  <c r="J99" i="2" s="1"/>
  <c r="R285" i="2"/>
  <c r="R284" i="2"/>
  <c r="BE151" i="2"/>
  <c r="BE158" i="2"/>
  <c r="BE160" i="2"/>
  <c r="BE174" i="2"/>
  <c r="BE202" i="2"/>
  <c r="BE204" i="2"/>
  <c r="BE212" i="2"/>
  <c r="BE216" i="2"/>
  <c r="BE220" i="2"/>
  <c r="BE226" i="2"/>
  <c r="BE249" i="2"/>
  <c r="BE252" i="2"/>
  <c r="BE253" i="2"/>
  <c r="BE254" i="2"/>
  <c r="BE258" i="2"/>
  <c r="BE264" i="2"/>
  <c r="BE265" i="2"/>
  <c r="BE266" i="2"/>
  <c r="BE270" i="2"/>
  <c r="BE271" i="2"/>
  <c r="BE272" i="2"/>
  <c r="BE275" i="2"/>
  <c r="BE279" i="2"/>
  <c r="F119" i="2"/>
  <c r="BE130" i="2"/>
  <c r="BE132" i="2"/>
  <c r="BE153" i="2"/>
  <c r="BE165" i="2"/>
  <c r="BE173" i="2"/>
  <c r="BE179" i="2"/>
  <c r="BE218" i="2"/>
  <c r="BE229" i="2"/>
  <c r="BE257" i="2"/>
  <c r="BE262" i="2"/>
  <c r="BE274" i="2"/>
  <c r="BE276" i="2"/>
  <c r="BE278" i="2"/>
  <c r="BE281" i="2"/>
  <c r="BE283" i="2"/>
  <c r="J116" i="2"/>
  <c r="BE125" i="2"/>
  <c r="BE137" i="2"/>
  <c r="BE182" i="2"/>
  <c r="BE188" i="2"/>
  <c r="BE194" i="2"/>
  <c r="BE222" i="2"/>
  <c r="BE231" i="2"/>
  <c r="BE242" i="2"/>
  <c r="BE243" i="2"/>
  <c r="BE244" i="2"/>
  <c r="BE256" i="2"/>
  <c r="BE259" i="2"/>
  <c r="BE261" i="2"/>
  <c r="BE269" i="2"/>
  <c r="BE280" i="2"/>
  <c r="BE286" i="2"/>
  <c r="BE287" i="2"/>
  <c r="BE288" i="2"/>
  <c r="BK282" i="2"/>
  <c r="J282" i="2"/>
  <c r="J100" i="2"/>
  <c r="BK289" i="2"/>
  <c r="J289" i="2" s="1"/>
  <c r="J103" i="2" s="1"/>
  <c r="BK291" i="2"/>
  <c r="J291" i="2" s="1"/>
  <c r="J104" i="2" s="1"/>
  <c r="BE127" i="2"/>
  <c r="BE128" i="2"/>
  <c r="BE167" i="2"/>
  <c r="BE168" i="2"/>
  <c r="BE169" i="2"/>
  <c r="BE190" i="2"/>
  <c r="BE192" i="2"/>
  <c r="BE199" i="2"/>
  <c r="BE206" i="2"/>
  <c r="BE224" i="2"/>
  <c r="BE228" i="2"/>
  <c r="BE233" i="2"/>
  <c r="BE236" i="2"/>
  <c r="BE241" i="2"/>
  <c r="BE247" i="2"/>
  <c r="BE251" i="2"/>
  <c r="BE255" i="2"/>
  <c r="BE260" i="2"/>
  <c r="BE263" i="2"/>
  <c r="BE267" i="2"/>
  <c r="BE268" i="2"/>
  <c r="BE273" i="2"/>
  <c r="BE277" i="2"/>
  <c r="BE290" i="2"/>
  <c r="BE292" i="2"/>
  <c r="BK232" i="2"/>
  <c r="J232" i="2" s="1"/>
  <c r="J97" i="2" s="1"/>
  <c r="BK235" i="2"/>
  <c r="J235" i="2"/>
  <c r="J98" i="2" s="1"/>
  <c r="F33" i="2"/>
  <c r="BB95" i="1"/>
  <c r="BB94" i="1"/>
  <c r="W31" i="1" s="1"/>
  <c r="J32" i="2"/>
  <c r="AW95" i="1"/>
  <c r="F34" i="2"/>
  <c r="BC95" i="1" s="1"/>
  <c r="BC94" i="1" s="1"/>
  <c r="W32" i="1" s="1"/>
  <c r="F35" i="2"/>
  <c r="BD95" i="1" s="1"/>
  <c r="BD94" i="1" s="1"/>
  <c r="W33" i="1" s="1"/>
  <c r="F32" i="2"/>
  <c r="BA95" i="1" s="1"/>
  <c r="BA94" i="1" s="1"/>
  <c r="W30" i="1" s="1"/>
  <c r="BK284" i="2" l="1"/>
  <c r="J284" i="2" s="1"/>
  <c r="J101" i="2" s="1"/>
  <c r="R122" i="2"/>
  <c r="BK123" i="2"/>
  <c r="J123" i="2" s="1"/>
  <c r="J95" i="2" s="1"/>
  <c r="J124" i="2"/>
  <c r="J96" i="2" s="1"/>
  <c r="J285" i="2"/>
  <c r="J102" i="2"/>
  <c r="AX94" i="1"/>
  <c r="J31" i="2"/>
  <c r="AV95" i="1" s="1"/>
  <c r="AT95" i="1" s="1"/>
  <c r="AY94" i="1"/>
  <c r="F31" i="2"/>
  <c r="AZ95" i="1" s="1"/>
  <c r="AZ94" i="1" s="1"/>
  <c r="W29" i="1" s="1"/>
  <c r="AW94" i="1"/>
  <c r="AK30" i="1" s="1"/>
  <c r="BK122" i="2" l="1"/>
  <c r="J122" i="2" s="1"/>
  <c r="J94" i="2" s="1"/>
  <c r="AV94" i="1"/>
  <c r="AK29" i="1" s="1"/>
  <c r="AT94" i="1" l="1"/>
  <c r="J28" i="2"/>
  <c r="AG95" i="1"/>
  <c r="AN95" i="1"/>
  <c r="J37" i="2" l="1"/>
  <c r="AG94" i="1"/>
  <c r="AK26" i="1"/>
  <c r="AK35" i="1" s="1"/>
  <c r="AN94" i="1" l="1"/>
</calcChain>
</file>

<file path=xl/sharedStrings.xml><?xml version="1.0" encoding="utf-8"?>
<sst xmlns="http://schemas.openxmlformats.org/spreadsheetml/2006/main" count="2605" uniqueCount="535">
  <si>
    <t>Export Komplet</t>
  </si>
  <si>
    <t/>
  </si>
  <si>
    <t>2.0</t>
  </si>
  <si>
    <t>False</t>
  </si>
  <si>
    <t>{26c6f6be-ee25-4a4d-a9d4-b8240ba8a3ac}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</si>
  <si>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</si>
  <si>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</si>
  <si>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</si>
  <si>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</si>
  <si>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</si>
  <si>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</si>
  <si>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</si>
  <si>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</si>
  <si>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</si>
  <si>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Hradil1016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</si>
  <si>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</si>
  <si>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</si>
  <si>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Prodloužení splaškové kanalizace Poličná - hřiště</t>
  </si>
  <si>
    <t>KSO:</t>
  </si>
  <si>
    <t>CC-CZ:</t>
  </si>
  <si>
    <t>Místo:</t>
  </si>
  <si>
    <t>Poličná</t>
  </si>
  <si>
    <t>Datum:</t>
  </si>
  <si>
    <t>29. 9. 2020</t>
  </si>
  <si>
    <t>Zadavatel:</t>
  </si>
  <si>
    <t>IČ:</t>
  </si>
  <si>
    <t>Obec Poličná</t>
  </si>
  <si>
    <t>DIČ:</t>
  </si>
  <si>
    <t>Uchazeč:</t>
  </si>
  <si>
    <t>Vyplň údaj</t>
  </si>
  <si>
    <t>Projektant:</t>
  </si>
  <si>
    <t>Ivo Hradil-VODOPROJEKT</t>
  </si>
  <si>
    <t>True</t>
  </si>
  <si>
    <t>Zpracovatel:</t>
  </si>
  <si>
    <t>Fajfrová Irena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</si>
  <si>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</si>
  <si>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</si>
  <si>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</si>
  <si>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</si>
  <si>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</si>
  <si>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</si>
  <si>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</si>
  <si>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</si>
  <si>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</si>
  <si>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</si>
  <si>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</si>
  <si>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</si>
  <si>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</si>
  <si>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</si>
  <si>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</si>
  <si>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</si>
  <si>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</si>
  <si>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</si>
  <si>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</si>
  <si>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</si>
  <si>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</si>
  <si>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</si>
  <si>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</si>
  <si>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</si>
  <si>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</si>
  <si>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</si>
  <si>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</si>
  <si>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</si>
  <si>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</si>
  <si>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</si>
  <si>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</si>
  <si>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</si>
  <si>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</si>
  <si>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</si>
  <si>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</si>
  <si>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</si>
  <si>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</si>
  <si>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</si>
  <si>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</si>
  <si>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</si>
  <si>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</si>
  <si>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</si>
  <si>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</si>
  <si>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</si>
  <si>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</si>
  <si>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</si>
  <si>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</si>
  <si>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</si>
  <si>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or</t>
  </si>
  <si>
    <t>523,75</t>
  </si>
  <si>
    <t>2</t>
  </si>
  <si>
    <t>r1</t>
  </si>
  <si>
    <t>389,27</t>
  </si>
  <si>
    <t>KRYCÍ LIST SOUPISU PRACÍ</t>
  </si>
  <si>
    <t>r2</t>
  </si>
  <si>
    <t>47,838</t>
  </si>
  <si>
    <t>r</t>
  </si>
  <si>
    <t>437,108</t>
  </si>
  <si>
    <t>p1</t>
  </si>
  <si>
    <t>154,286</t>
  </si>
  <si>
    <t>p2</t>
  </si>
  <si>
    <t>39,32</t>
  </si>
  <si>
    <t>s</t>
  </si>
  <si>
    <t>53,837</t>
  </si>
  <si>
    <t>s1</t>
  </si>
  <si>
    <t>52,877</t>
  </si>
  <si>
    <t>s2</t>
  </si>
  <si>
    <t>0,96</t>
  </si>
  <si>
    <t>z</t>
  </si>
  <si>
    <t>280,899</t>
  </si>
  <si>
    <t>o</t>
  </si>
  <si>
    <t>210,046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</si>
  <si>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</si>
  <si>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</si>
  <si>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</si>
  <si>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</si>
  <si>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</si>
  <si>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</si>
  <si>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</si>
  <si>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</si>
  <si>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4 - Vodorovné konstrukce</t>
  </si>
  <si>
    <t xml:space="preserve">    8 - Trubní vedení</t>
  </si>
  <si>
    <t xml:space="preserve">    998 - Přesun hmot</t>
  </si>
  <si>
    <t>VRN - Vedlejší rozpočtové náklady</t>
  </si>
  <si>
    <t xml:space="preserve">    VRN1 - Průzkumné, geodetické a projektové práce</t>
  </si>
  <si>
    <t xml:space="preserve">    VRN2 - Příprava staveniště</t>
  </si>
  <si>
    <t xml:space="preserve">    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</si>
  <si>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</si>
  <si>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</si>
  <si>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</si>
  <si>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</si>
  <si>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</si>
  <si>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</si>
  <si>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</si>
  <si>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</si>
  <si>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</si>
  <si>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</si>
  <si>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</si>
  <si>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</si>
  <si>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</si>
  <si>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</si>
  <si>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</si>
  <si>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</si>
  <si>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</si>
  <si>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</si>
  <si>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115101201</t>
  </si>
  <si>
    <t>Čerpání vody na dopravní výšku do 10 m průměrný přítok do 500 l/min</t>
  </si>
  <si>
    <t>hod</t>
  </si>
  <si>
    <t>CS ÚRS 2020 01</t>
  </si>
  <si>
    <t>4</t>
  </si>
  <si>
    <t>77928036</t>
  </si>
  <si>
    <t>VV</t>
  </si>
  <si>
    <t>15*30</t>
  </si>
  <si>
    <t>115101301</t>
  </si>
  <si>
    <t>Pohotovost čerpací soupravy pro dopravní výšku do 10 m přítok do 500 l/min</t>
  </si>
  <si>
    <t>den</t>
  </si>
  <si>
    <t>-1461687082</t>
  </si>
  <si>
    <t>3</t>
  </si>
  <si>
    <t>119001401</t>
  </si>
  <si>
    <t>Dočasné zajištění potrubí ocelového nebo litinového DN do 200 mm</t>
  </si>
  <si>
    <t>m</t>
  </si>
  <si>
    <t>833890448</t>
  </si>
  <si>
    <t>2,0*3</t>
  </si>
  <si>
    <t>119001421</t>
  </si>
  <si>
    <t>Dočasné zajištění kabelů a kabelových tratí ze 3 volně ložených kabelů</t>
  </si>
  <si>
    <t>690779806</t>
  </si>
  <si>
    <t>5</t>
  </si>
  <si>
    <t>121151113</t>
  </si>
  <si>
    <t>Sejmutí ornice plochy do 500 m2 tl vrstvy do 200 mm strojně</t>
  </si>
  <si>
    <t>m2</t>
  </si>
  <si>
    <t>-1062806166</t>
  </si>
  <si>
    <t>220*2,0</t>
  </si>
  <si>
    <t>35*1,5</t>
  </si>
  <si>
    <t>2,5*2,5*5</t>
  </si>
  <si>
    <t>Součet</t>
  </si>
  <si>
    <t>6</t>
  </si>
  <si>
    <t>132254204</t>
  </si>
  <si>
    <t>Hloubení zapažených rýh š do 2000 mm v hornině třídy těžitelnosti I, skupiny 3 objem do 500 m3</t>
  </si>
  <si>
    <t>m3</t>
  </si>
  <si>
    <t>1972463102</t>
  </si>
  <si>
    <t>1,1*(2,4+2,01)*0,5*5,66</t>
  </si>
  <si>
    <t>1,1*(2,01+1,54)*0,5*(10,99-5,66)</t>
  </si>
  <si>
    <t>1,1*(1,68+1,56)*0,5*(83,26-10,99)</t>
  </si>
  <si>
    <t>1,1*(1,71+1,59)*0,5*59,73</t>
  </si>
  <si>
    <t>1,1*(1,66+1,43)*0,5*49,12</t>
  </si>
  <si>
    <t>1,1*(1,4+1,53)*0,5*27,59</t>
  </si>
  <si>
    <t>Mezisoučet</t>
  </si>
  <si>
    <t>odbočení</t>
  </si>
  <si>
    <t>0,9*(1,58+1,7)*0,5*6,4</t>
  </si>
  <si>
    <t>0,9*(1,71+1,37)*0,5*27,7</t>
  </si>
  <si>
    <t>r*0,5</t>
  </si>
  <si>
    <t>7</t>
  </si>
  <si>
    <t>132354204</t>
  </si>
  <si>
    <t>Hloubení zapažených rýh š do 2000 mm v hornině třídy těžitelnosti II, skupiny 4 objem do 500 m3</t>
  </si>
  <si>
    <t>137213992</t>
  </si>
  <si>
    <t>8</t>
  </si>
  <si>
    <t>133254103</t>
  </si>
  <si>
    <t>Hloubení šachet zapažených v hornině třídy těžitelnosti I, skupiny 3 objem do 100 m3</t>
  </si>
  <si>
    <t>2142402105</t>
  </si>
  <si>
    <t>2,4*2,4*(2,6+1,66+1,76+1,53+1,63)</t>
  </si>
  <si>
    <t>0,8*0,8*1,5</t>
  </si>
  <si>
    <t>s*0,5</t>
  </si>
  <si>
    <t>9</t>
  </si>
  <si>
    <t>133354103</t>
  </si>
  <si>
    <t>Hloubení šachet zapažených v hornině třídy těžitelnosti II, skupiny 4 objem do 100 m3</t>
  </si>
  <si>
    <t>-1949814884</t>
  </si>
  <si>
    <t>10</t>
  </si>
  <si>
    <t>151101101</t>
  </si>
  <si>
    <t>Zřízení příložného pažení a rozepření stěn rýh hl do 2 m</t>
  </si>
  <si>
    <t>-618035542</t>
  </si>
  <si>
    <t>r1/1,1*2</t>
  </si>
  <si>
    <t>-24,961</t>
  </si>
  <si>
    <t>r2/0,9*2</t>
  </si>
  <si>
    <t>11</t>
  </si>
  <si>
    <t>151101102</t>
  </si>
  <si>
    <t>Zřízení příložného pažení a rozepření stěn rýh hl do 4 m</t>
  </si>
  <si>
    <t>1826053955</t>
  </si>
  <si>
    <t>(2,4+2,01)*0,5*5,66*2</t>
  </si>
  <si>
    <t>12</t>
  </si>
  <si>
    <t>151101111</t>
  </si>
  <si>
    <t>Odstranění příložného pažení a rozepření stěn rýh hl do 2 m</t>
  </si>
  <si>
    <t>1448262223</t>
  </si>
  <si>
    <t>13</t>
  </si>
  <si>
    <t>151101112</t>
  </si>
  <si>
    <t>Odstranění příložného pažení a rozepření stěn rýh hl do 4 m</t>
  </si>
  <si>
    <t>952201444</t>
  </si>
  <si>
    <t>14</t>
  </si>
  <si>
    <t>151101201</t>
  </si>
  <si>
    <t>Zřízení příložného pažení stěn výkopu hl do 4 m</t>
  </si>
  <si>
    <t>248980622</t>
  </si>
  <si>
    <t>2,4*4*(2,6+1,66+1,76+1,53+1,63)</t>
  </si>
  <si>
    <t>0,8*4*1,5</t>
  </si>
  <si>
    <t>151101211</t>
  </si>
  <si>
    <t>Odstranění příložného pažení stěn hl do 4 m</t>
  </si>
  <si>
    <t>-1396343904</t>
  </si>
  <si>
    <t>16</t>
  </si>
  <si>
    <t>162351103</t>
  </si>
  <si>
    <t>Vodorovné přemístění do 500 m výkopku/sypaniny z horniny třídy těžitelnosti I, skupiny 1 až 3</t>
  </si>
  <si>
    <t>-1604732938</t>
  </si>
  <si>
    <t>odvoz + dovoz na mezideponii</t>
  </si>
  <si>
    <t>z*2*0,5</t>
  </si>
  <si>
    <t>or*0,2*2</t>
  </si>
  <si>
    <t>17</t>
  </si>
  <si>
    <t>162351123</t>
  </si>
  <si>
    <t>Vodorovné přemístění do 500 m výkopku/sypaniny z hornin třídy těžitelnosti II, skupiny 4 a 5</t>
  </si>
  <si>
    <t>-458075494</t>
  </si>
  <si>
    <t>18</t>
  </si>
  <si>
    <t>162751117</t>
  </si>
  <si>
    <t>Vodorovné přemístění do 10000 m výkopku/sypaniny z horniny třídy těžitelnosti I, skupiny 1 až 3</t>
  </si>
  <si>
    <t>-1726924425</t>
  </si>
  <si>
    <t>odvoz přebytečné zeminy</t>
  </si>
  <si>
    <t>r+s</t>
  </si>
  <si>
    <t>-z</t>
  </si>
  <si>
    <t>o*0,5</t>
  </si>
  <si>
    <t>19</t>
  </si>
  <si>
    <t>162751119</t>
  </si>
  <si>
    <t>Příplatek k vodorovnému přemístění výkopku/sypaniny z horniny třídy těžitelnosti I, skupiny 1 až 3 ZKD 1000 m přes 10000 m</t>
  </si>
  <si>
    <t>-280985994</t>
  </si>
  <si>
    <t>o*5*0,5</t>
  </si>
  <si>
    <t>20</t>
  </si>
  <si>
    <t>162751137</t>
  </si>
  <si>
    <t>Vodorovné přemístění do 10000 m výkopku/sypaniny z horniny třídy těžitelnosti II, skupiny 4 a 5</t>
  </si>
  <si>
    <t>-490564620</t>
  </si>
  <si>
    <t>162751139</t>
  </si>
  <si>
    <t>Příplatek k vodorovnému přemístění výkopku/sypaniny z horniny třídy těžitelnosti II, skupiny 4 a 5 ZKD 1000 m přes 10000 m</t>
  </si>
  <si>
    <t>-1545075259</t>
  </si>
  <si>
    <t>22</t>
  </si>
  <si>
    <t>167151111</t>
  </si>
  <si>
    <t>Nakládání výkopku z hornin třídy těžitelnosti I, skupiny 1 až 3 přes 100 m3</t>
  </si>
  <si>
    <t>-494061984</t>
  </si>
  <si>
    <t>dovoz z mezideponie</t>
  </si>
  <si>
    <t>z*0,5</t>
  </si>
  <si>
    <t>or*0,2</t>
  </si>
  <si>
    <t>23</t>
  </si>
  <si>
    <t>167151112</t>
  </si>
  <si>
    <t>Nakládání výkopku z hornin třídy těžitelnosti II, skupiny 4 a 5 přes 100 m3</t>
  </si>
  <si>
    <t>1340173352</t>
  </si>
  <si>
    <t>24</t>
  </si>
  <si>
    <t>171201231</t>
  </si>
  <si>
    <t>Poplatek za uložení zeminy a kamení na recyklační skládce (skládkovné) kód odpadu 17 05 04</t>
  </si>
  <si>
    <t>t</t>
  </si>
  <si>
    <t>-820609920</t>
  </si>
  <si>
    <t>o*2,0</t>
  </si>
  <si>
    <t>25</t>
  </si>
  <si>
    <t>171251201</t>
  </si>
  <si>
    <t>Uložení sypaniny na skládky nebo meziskládky</t>
  </si>
  <si>
    <t>1298215417</t>
  </si>
  <si>
    <t>26</t>
  </si>
  <si>
    <t>174151101</t>
  </si>
  <si>
    <t>Zásyp jam, šachet rýh nebo kolem objektů sypaninou se zhutněním</t>
  </si>
  <si>
    <t>84049498</t>
  </si>
  <si>
    <t>-p1-p2</t>
  </si>
  <si>
    <t>-1,3*1,3*(2,6+1,66+1,74+1,53+1,63)</t>
  </si>
  <si>
    <t>-0,8*0,8*1,5</t>
  </si>
  <si>
    <t>27</t>
  </si>
  <si>
    <t>175151101</t>
  </si>
  <si>
    <t>Obsypání potrubí strojně sypaninou bez prohození, uloženou do 3 m</t>
  </si>
  <si>
    <t>-1771323716</t>
  </si>
  <si>
    <t>1,1*0,58*219,7</t>
  </si>
  <si>
    <t>0,9*0,46*34,1</t>
  </si>
  <si>
    <t>28</t>
  </si>
  <si>
    <t>M</t>
  </si>
  <si>
    <t>58337331</t>
  </si>
  <si>
    <t>štěrkopísek frakce 0/22</t>
  </si>
  <si>
    <t>484447850</t>
  </si>
  <si>
    <t>154,286*2 'Přepočtené koeficientem množství</t>
  </si>
  <si>
    <t>29</t>
  </si>
  <si>
    <t>175151201</t>
  </si>
  <si>
    <t>Obsypání objektu nad přilehlým původním terénem sypaninou bez prohození, uloženou do 3 m strojně</t>
  </si>
  <si>
    <t>204741482</t>
  </si>
  <si>
    <t>30</t>
  </si>
  <si>
    <t>1968308636</t>
  </si>
  <si>
    <t>0,96*2 'Přepočtené koeficientem množství</t>
  </si>
  <si>
    <t>31</t>
  </si>
  <si>
    <t>181351103</t>
  </si>
  <si>
    <t>Rozprostření ornice tl vrstvy do 200 mm pl do 500 m2 v rovině nebo ve svahu do 1:5 strojně</t>
  </si>
  <si>
    <t>1536590013</t>
  </si>
  <si>
    <t>32</t>
  </si>
  <si>
    <t>181411131</t>
  </si>
  <si>
    <t>Založení parkového trávníku výsevem plochy do 1000 m2 v rovině a ve svahu do 1:5</t>
  </si>
  <si>
    <t>-1344326909</t>
  </si>
  <si>
    <t>or*0,5</t>
  </si>
  <si>
    <t>33</t>
  </si>
  <si>
    <t>00572410</t>
  </si>
  <si>
    <t>osivo směs travní parková</t>
  </si>
  <si>
    <t>kg</t>
  </si>
  <si>
    <t>1529070270</t>
  </si>
  <si>
    <t>261,875*0,03*1,015</t>
  </si>
  <si>
    <t>34</t>
  </si>
  <si>
    <t>183403152</t>
  </si>
  <si>
    <t>Obdělání půdy vláčením v rovině a svahu do 1:5</t>
  </si>
  <si>
    <t>-2040041732</t>
  </si>
  <si>
    <t>35</t>
  </si>
  <si>
    <t>183403153</t>
  </si>
  <si>
    <t>Obdělání půdy hrabáním v rovině a svahu do 1:5</t>
  </si>
  <si>
    <t>1164986943</t>
  </si>
  <si>
    <t>36</t>
  </si>
  <si>
    <t>183403161</t>
  </si>
  <si>
    <t>Obdělání půdy válením v rovině a svahu do 1:5</t>
  </si>
  <si>
    <t>2022740741</t>
  </si>
  <si>
    <t>Svislé a kompletní konstrukce</t>
  </si>
  <si>
    <t>37</t>
  </si>
  <si>
    <t>359901211</t>
  </si>
  <si>
    <t>Monitoring stoky jakékoli výšky na nové kanalizaci</t>
  </si>
  <si>
    <t>-1394115880</t>
  </si>
  <si>
    <t>220+35</t>
  </si>
  <si>
    <t>Vodorovné konstrukce</t>
  </si>
  <si>
    <t>38</t>
  </si>
  <si>
    <t>451572111</t>
  </si>
  <si>
    <t>Lože pod potrubí otevřený výkop z kameniva drobného těženého</t>
  </si>
  <si>
    <t>-1779195994</t>
  </si>
  <si>
    <t>1,1*0,15*219,7</t>
  </si>
  <si>
    <t>0,9*0,1*34,1</t>
  </si>
  <si>
    <t>Trubní vedení</t>
  </si>
  <si>
    <t>39</t>
  </si>
  <si>
    <t>817364111.1</t>
  </si>
  <si>
    <t>šachtová přechodka DN 250</t>
  </si>
  <si>
    <t>kus</t>
  </si>
  <si>
    <t>2001209052</t>
  </si>
  <si>
    <t>40</t>
  </si>
  <si>
    <t>PPL.QKGAMSR01</t>
  </si>
  <si>
    <t xml:space="preserve">Šachtová vložka kanalizační  pro beton.potrubí  DN 250 </t>
  </si>
  <si>
    <t>-461622944</t>
  </si>
  <si>
    <t>41</t>
  </si>
  <si>
    <t>8173641R</t>
  </si>
  <si>
    <t>Napojení na stávající kanalizaci</t>
  </si>
  <si>
    <t>2073106282</t>
  </si>
  <si>
    <t>42</t>
  </si>
  <si>
    <t>871315221</t>
  </si>
  <si>
    <t>Kanalizační potrubí z tvrdého PVC jednovrstvé tuhost třídy SN8 DN 160</t>
  </si>
  <si>
    <t>711827530</t>
  </si>
  <si>
    <t>"přípojky"</t>
  </si>
  <si>
    <t>6,4+27,7</t>
  </si>
  <si>
    <t>43</t>
  </si>
  <si>
    <t>871360310</t>
  </si>
  <si>
    <t>Montáž kanalizačního potrubí hladkého plnostěnného SN 10 z polypropylenu DN 250</t>
  </si>
  <si>
    <t>-1049302667</t>
  </si>
  <si>
    <t>219,7</t>
  </si>
  <si>
    <t>44</t>
  </si>
  <si>
    <t>28617005</t>
  </si>
  <si>
    <t>trubka kanalizační PP plnostěnná třívrstvá DN 250x1000mm SN10</t>
  </si>
  <si>
    <t>2036570445</t>
  </si>
  <si>
    <t>219,7*1,015 'Přepočtené koeficientem množství</t>
  </si>
  <si>
    <t>45</t>
  </si>
  <si>
    <t>877310330</t>
  </si>
  <si>
    <t>Montáž spojek na kanalizačním potrubí z PP trub hladkých plnostěnných DN 150</t>
  </si>
  <si>
    <t>-1790403689</t>
  </si>
  <si>
    <t>46</t>
  </si>
  <si>
    <t>28617480.1</t>
  </si>
  <si>
    <t>přechodka šachtová kanalizace PP  DN 160</t>
  </si>
  <si>
    <t>-1334051605</t>
  </si>
  <si>
    <t>47</t>
  </si>
  <si>
    <t>877315211</t>
  </si>
  <si>
    <t>Montáž tvarovek z tvrdého PVC-systém KG nebo z polypropylenu-systém KG 2000 jednoosé DN 160</t>
  </si>
  <si>
    <t>-1136820429</t>
  </si>
  <si>
    <t>48</t>
  </si>
  <si>
    <t>28611361</t>
  </si>
  <si>
    <t>koleno kanalizační PVC KG 160x45°</t>
  </si>
  <si>
    <t>-1960920542</t>
  </si>
  <si>
    <t>49</t>
  </si>
  <si>
    <t>880472823</t>
  </si>
  <si>
    <t>50</t>
  </si>
  <si>
    <t>28611588</t>
  </si>
  <si>
    <t>zátka kanalizace plastové KG DN 150</t>
  </si>
  <si>
    <t>1933517200</t>
  </si>
  <si>
    <t>51</t>
  </si>
  <si>
    <t>877350330</t>
  </si>
  <si>
    <t>Montáž spojek na kanalizačním potrubí z PP trub hladkých plnostěnných DN 200</t>
  </si>
  <si>
    <t>303331654</t>
  </si>
  <si>
    <t>52</t>
  </si>
  <si>
    <t>28617481.1</t>
  </si>
  <si>
    <t>přechodka šachtová kanalizace PP  DN 200</t>
  </si>
  <si>
    <t>-2142296030</t>
  </si>
  <si>
    <t>53</t>
  </si>
  <si>
    <t>877360330</t>
  </si>
  <si>
    <t>Montáž spojek na kanalizačním potrubí z PP trub hladkých plnostěnných DN 250</t>
  </si>
  <si>
    <t>1401037686</t>
  </si>
  <si>
    <t>54</t>
  </si>
  <si>
    <t>28617482.1</t>
  </si>
  <si>
    <t>přechodka šachtová kanalizace PP DN 250</t>
  </si>
  <si>
    <t>-1040518552</t>
  </si>
  <si>
    <t>55</t>
  </si>
  <si>
    <t>892351111</t>
  </si>
  <si>
    <t>Tlaková zkouška vodou potrubí DN 150 nebo 200</t>
  </si>
  <si>
    <t>574701885</t>
  </si>
  <si>
    <t>56</t>
  </si>
  <si>
    <t>892381111</t>
  </si>
  <si>
    <t>Tlaková zkouška vodou potrubí DN 250, DN 300 nebo 350</t>
  </si>
  <si>
    <t>418675785</t>
  </si>
  <si>
    <t>57</t>
  </si>
  <si>
    <t>894411121</t>
  </si>
  <si>
    <t>Zřízení šachet kanalizačních z betonových dílců na potrubí DN nad 200 do 300 dno beton tř. C 25/30</t>
  </si>
  <si>
    <t>637260998</t>
  </si>
  <si>
    <t>58</t>
  </si>
  <si>
    <t>59224338</t>
  </si>
  <si>
    <t>dno betonové šachty kanalizační přímé 100x80x50cm</t>
  </si>
  <si>
    <t>-473580637</t>
  </si>
  <si>
    <t>59</t>
  </si>
  <si>
    <t>59224168</t>
  </si>
  <si>
    <t>skruž betonová přechodová 62,5/100x60x12cm, stupadla poplastovaná kapsová</t>
  </si>
  <si>
    <t>1376972879</t>
  </si>
  <si>
    <t>60</t>
  </si>
  <si>
    <t>59224184</t>
  </si>
  <si>
    <t>prstenec šachtový vyrovnávací betonový 625x120x40mm</t>
  </si>
  <si>
    <t>517303816</t>
  </si>
  <si>
    <t>61</t>
  </si>
  <si>
    <t>59224187</t>
  </si>
  <si>
    <t>prstenec šachtový vyrovnávací betonový 625x120x100mm</t>
  </si>
  <si>
    <t>208167336</t>
  </si>
  <si>
    <t>62</t>
  </si>
  <si>
    <t>59224160</t>
  </si>
  <si>
    <t>skruž kanalizační s ocelovými stupadly 100x25x12cm</t>
  </si>
  <si>
    <t>-485621608</t>
  </si>
  <si>
    <t>63</t>
  </si>
  <si>
    <t>59224161</t>
  </si>
  <si>
    <t>skruž kanalizační s ocelovými stupadly 100x50x12cm</t>
  </si>
  <si>
    <t>1744117703</t>
  </si>
  <si>
    <t>64</t>
  </si>
  <si>
    <t>59224348</t>
  </si>
  <si>
    <t>těsnění elastomerové pro spojení šachetních dílů DN 1000</t>
  </si>
  <si>
    <t>-1245972783</t>
  </si>
  <si>
    <t>65</t>
  </si>
  <si>
    <t>894812201</t>
  </si>
  <si>
    <t>Revizní a čistící šachta z PP šachtové dno DN 425/150 průtočné</t>
  </si>
  <si>
    <t>263544206</t>
  </si>
  <si>
    <t>66</t>
  </si>
  <si>
    <t>894812231</t>
  </si>
  <si>
    <t>Revizní a čistící šachta z PP DN 425 šachtová roura korugovaná bez hrdla světlé hloubky 1500 mm</t>
  </si>
  <si>
    <t>432931760</t>
  </si>
  <si>
    <t>67</t>
  </si>
  <si>
    <t>894812249</t>
  </si>
  <si>
    <t>Příplatek k rourám revizní a čistící šachty z PP DN 425 za uříznutí šachtové roury</t>
  </si>
  <si>
    <t>-1444773984</t>
  </si>
  <si>
    <t>68</t>
  </si>
  <si>
    <t>899103112</t>
  </si>
  <si>
    <t>Osazení poklopů litinových nebo ocelových včetně rámů pro třídu zatížení B125, C250</t>
  </si>
  <si>
    <t>73962657</t>
  </si>
  <si>
    <t>69</t>
  </si>
  <si>
    <t>55241002.1</t>
  </si>
  <si>
    <t>poklop kanalizační betonolitinový, rám betonolitinový 125mm, B 125 s odvětráním</t>
  </si>
  <si>
    <t>-1514488276</t>
  </si>
  <si>
    <t>70</t>
  </si>
  <si>
    <t>9020688</t>
  </si>
  <si>
    <t>71</t>
  </si>
  <si>
    <t>28661777</t>
  </si>
  <si>
    <t>poklop šachtový litinový DN 425 do teleskopu pro třídu zatížení B125</t>
  </si>
  <si>
    <t>2047893422</t>
  </si>
  <si>
    <t>72</t>
  </si>
  <si>
    <t>28661674</t>
  </si>
  <si>
    <t>roura šachtová teleskopická PP (vč.těsnění) dno DN 425 dl 375mm</t>
  </si>
  <si>
    <t>270143768</t>
  </si>
  <si>
    <t>73</t>
  </si>
  <si>
    <t>WVN.R</t>
  </si>
  <si>
    <t>BETONOVÝ PRSTENEC</t>
  </si>
  <si>
    <t>721554806</t>
  </si>
  <si>
    <t>74</t>
  </si>
  <si>
    <t>899104112</t>
  </si>
  <si>
    <t>Osazení poklopů litinových nebo ocelových včetně rámů pro třídu zatížení D400, E600</t>
  </si>
  <si>
    <t>-249338184</t>
  </si>
  <si>
    <t>75</t>
  </si>
  <si>
    <t>59224660</t>
  </si>
  <si>
    <t>poklop šachtový betonová výplň+litina 785(610)x16mm D400 bez odvětrání</t>
  </si>
  <si>
    <t>1066076551</t>
  </si>
  <si>
    <t>998</t>
  </si>
  <si>
    <t>Přesun hmot</t>
  </si>
  <si>
    <t>76</t>
  </si>
  <si>
    <t>998276101</t>
  </si>
  <si>
    <t>Přesun hmot pro trubní vedení z trub z plastických hmot otevřený výkop</t>
  </si>
  <si>
    <t>1695493414</t>
  </si>
  <si>
    <t>VRN</t>
  </si>
  <si>
    <t>Vedlejší rozpočtové náklady</t>
  </si>
  <si>
    <t>VRN1</t>
  </si>
  <si>
    <t>Průzkumné, geodetické a projektové práce</t>
  </si>
  <si>
    <t>77</t>
  </si>
  <si>
    <t>012103000</t>
  </si>
  <si>
    <t>Geodetické práce před výstavbou</t>
  </si>
  <si>
    <t>kpl</t>
  </si>
  <si>
    <t>1024</t>
  </si>
  <si>
    <t>-244523980</t>
  </si>
  <si>
    <t>78</t>
  </si>
  <si>
    <t>012203000</t>
  </si>
  <si>
    <t>Geodetické práce při provádění stavby</t>
  </si>
  <si>
    <t>1103083634</t>
  </si>
  <si>
    <t>79</t>
  </si>
  <si>
    <t>012303000</t>
  </si>
  <si>
    <t>Geodetické práce po výstavbě</t>
  </si>
  <si>
    <t>824927179</t>
  </si>
  <si>
    <t>VRN2</t>
  </si>
  <si>
    <t>Příprava staveniště</t>
  </si>
  <si>
    <t>80</t>
  </si>
  <si>
    <t>020001000</t>
  </si>
  <si>
    <t>1471348724</t>
  </si>
  <si>
    <t>VRN3</t>
  </si>
  <si>
    <t>Zařízení staveniště</t>
  </si>
  <si>
    <t>81</t>
  </si>
  <si>
    <t>030001000</t>
  </si>
  <si>
    <t>-1337842953</t>
  </si>
  <si>
    <t>SEZNAM FIGUR</t>
  </si>
  <si>
    <t>Výměra</t>
  </si>
  <si>
    <t>Použití figury: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</si>
</sst>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6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30" fillId="0" borderId="0" xfId="0" applyFont="1" applyAlignment="1">
      <alignment horizontal="left" vertical="center"/>
    </xf>
    <xf numFmtId="0" fontId="0" fillId="0" borderId="2" xfId="0" applyBorder="1" applyProtection="1">
      <protection locked="0"/>
    </xf>
    <xf numFmtId="0" fontId="31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 applyProtection="1">
      <alignment vertical="center"/>
      <protection locked="0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0" fontId="0" fillId="5" borderId="7" xfId="0" applyFont="1" applyFill="1" applyBorder="1" applyAlignment="1" applyProtection="1">
      <alignment vertical="center"/>
      <protection locked="0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23" fillId="5" borderId="0" xfId="0" applyFont="1" applyFill="1" applyAlignment="1">
      <alignment horizontal="left" vertical="center"/>
    </xf>
    <xf numFmtId="0" fontId="0" fillId="5" borderId="0" xfId="0" applyFont="1" applyFill="1" applyAlignment="1" applyProtection="1">
      <alignment vertical="center"/>
      <protection locked="0"/>
    </xf>
    <xf numFmtId="0" fontId="23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 applyProtection="1">
      <alignment horizontal="center" vertical="center" wrapText="1"/>
      <protection locked="0"/>
    </xf>
    <xf numFmtId="0" fontId="23" fillId="5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/>
    <xf numFmtId="166" fontId="33" fillId="0" borderId="12" xfId="0" applyNumberFormat="1" applyFont="1" applyBorder="1" applyAlignment="1"/>
    <xf numFmtId="166" fontId="33" fillId="0" borderId="13" xfId="0" applyNumberFormat="1" applyFont="1" applyBorder="1" applyAlignment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4" fontId="23" fillId="3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>
      <alignment horizontal="center" vertical="center"/>
    </xf>
    <xf numFmtId="166" fontId="24" fillId="0" borderId="0" xfId="0" applyNumberFormat="1" applyFont="1" applyBorder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4" fontId="36" fillId="3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>
      <alignment horizontal="center" vertical="center"/>
    </xf>
    <xf numFmtId="0" fontId="24" fillId="3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38" fillId="0" borderId="16" xfId="0" applyFont="1" applyBorder="1" applyAlignment="1">
      <alignment horizontal="left" vertical="center" wrapText="1"/>
    </xf>
    <xf numFmtId="0" fontId="38" fillId="0" borderId="22" xfId="0" applyFont="1" applyBorder="1" applyAlignment="1">
      <alignment horizontal="left" vertical="center" wrapText="1"/>
    </xf>
    <xf numFmtId="0" fontId="38" fillId="0" borderId="22" xfId="0" applyFont="1" applyBorder="1" applyAlignment="1">
      <alignment horizontal="left" vertical="center"/>
    </xf>
    <xf numFmtId="167" fontId="38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3" fillId="5" borderId="6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left"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right" vertical="center"/>
    </xf>
    <xf numFmtId="0" fontId="23" fillId="5" borderId="8" xfId="0" applyFont="1" applyFill="1" applyBorder="1" applyAlignment="1">
      <alignment horizontal="lef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opLeftCell="A73" workbookViewId="0">
      <selection activeCell="L85" sqref="L85:AO85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spans="1:74" s="1" customFormat="1" ht="36.950000000000003" customHeight="1">
      <c r="AR2" s="264" t="s">
        <v>5</v>
      </c>
      <c r="AS2" s="230"/>
      <c r="AT2" s="230"/>
      <c r="AU2" s="230"/>
      <c r="AV2" s="230"/>
      <c r="AW2" s="230"/>
      <c r="AX2" s="230"/>
      <c r="AY2" s="230"/>
      <c r="AZ2" s="230"/>
      <c r="BA2" s="230"/>
      <c r="BB2" s="230"/>
      <c r="BC2" s="230"/>
      <c r="BD2" s="230"/>
      <c r="BE2" s="230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5" customHeight="1">
      <c r="B4" s="21"/>
      <c r="D4" s="22" t="s">
        <v>9</v>
      </c>
      <c r="AR4" s="21"/>
      <c r="AS4" s="23" t="s">
        <v>10</v>
      </c>
      <c r="BE4" s="24" t="s">
        <v>11</v>
      </c>
      <c r="BS4" s="18" t="s">
        <v>12</v>
      </c>
    </row>
    <row r="5" spans="1:74" s="1" customFormat="1" ht="12" customHeight="1">
      <c r="B5" s="21"/>
      <c r="D5" s="25" t="s">
        <v>13</v>
      </c>
      <c r="K5" s="229"/>
      <c r="L5" s="230"/>
      <c r="M5" s="230"/>
      <c r="N5" s="230"/>
      <c r="O5" s="230"/>
      <c r="P5" s="230"/>
      <c r="Q5" s="230"/>
      <c r="R5" s="230"/>
      <c r="S5" s="230"/>
      <c r="T5" s="230"/>
      <c r="U5" s="230"/>
      <c r="V5" s="230"/>
      <c r="W5" s="230"/>
      <c r="X5" s="230"/>
      <c r="Y5" s="230"/>
      <c r="Z5" s="230"/>
      <c r="AA5" s="230"/>
      <c r="AB5" s="230"/>
      <c r="AC5" s="230"/>
      <c r="AD5" s="230"/>
      <c r="AE5" s="230"/>
      <c r="AF5" s="230"/>
      <c r="AG5" s="230"/>
      <c r="AH5" s="230"/>
      <c r="AI5" s="230"/>
      <c r="AJ5" s="230"/>
      <c r="AK5" s="230"/>
      <c r="AL5" s="230"/>
      <c r="AM5" s="230"/>
      <c r="AN5" s="230"/>
      <c r="AO5" s="230"/>
      <c r="AR5" s="21"/>
      <c r="BE5" s="226" t="s">
        <v>15</v>
      </c>
      <c r="BS5" s="18" t="s">
        <v>6</v>
      </c>
    </row>
    <row r="6" spans="1:74" s="1" customFormat="1" ht="36.950000000000003" customHeight="1">
      <c r="B6" s="21"/>
      <c r="D6" s="27" t="s">
        <v>16</v>
      </c>
      <c r="K6" s="231" t="s">
        <v>17</v>
      </c>
      <c r="L6" s="230"/>
      <c r="M6" s="230"/>
      <c r="N6" s="230"/>
      <c r="O6" s="230"/>
      <c r="P6" s="230"/>
      <c r="Q6" s="230"/>
      <c r="R6" s="230"/>
      <c r="S6" s="230"/>
      <c r="T6" s="230"/>
      <c r="U6" s="230"/>
      <c r="V6" s="230"/>
      <c r="W6" s="230"/>
      <c r="X6" s="230"/>
      <c r="Y6" s="230"/>
      <c r="Z6" s="230"/>
      <c r="AA6" s="230"/>
      <c r="AB6" s="230"/>
      <c r="AC6" s="230"/>
      <c r="AD6" s="230"/>
      <c r="AE6" s="230"/>
      <c r="AF6" s="230"/>
      <c r="AG6" s="230"/>
      <c r="AH6" s="230"/>
      <c r="AI6" s="230"/>
      <c r="AJ6" s="230"/>
      <c r="AK6" s="230"/>
      <c r="AL6" s="230"/>
      <c r="AM6" s="230"/>
      <c r="AN6" s="230"/>
      <c r="AO6" s="230"/>
      <c r="AR6" s="21"/>
      <c r="BE6" s="227"/>
      <c r="BS6" s="18" t="s">
        <v>6</v>
      </c>
    </row>
    <row r="7" spans="1:74" s="1" customFormat="1" ht="12" customHeight="1">
      <c r="B7" s="21"/>
      <c r="D7" s="28" t="s">
        <v>18</v>
      </c>
      <c r="K7" s="26" t="s">
        <v>1</v>
      </c>
      <c r="AK7" s="28" t="s">
        <v>19</v>
      </c>
      <c r="AN7" s="26" t="s">
        <v>1</v>
      </c>
      <c r="AR7" s="21"/>
      <c r="BE7" s="227"/>
      <c r="BS7" s="18" t="s">
        <v>6</v>
      </c>
    </row>
    <row r="8" spans="1:74" s="1" customFormat="1" ht="12" customHeight="1">
      <c r="B8" s="21"/>
      <c r="D8" s="28" t="s">
        <v>20</v>
      </c>
      <c r="K8" s="26" t="s">
        <v>21</v>
      </c>
      <c r="AK8" s="28" t="s">
        <v>22</v>
      </c>
      <c r="AN8" s="29" t="s">
        <v>23</v>
      </c>
      <c r="AR8" s="21"/>
      <c r="BE8" s="227"/>
      <c r="BS8" s="18" t="s">
        <v>6</v>
      </c>
    </row>
    <row r="9" spans="1:74" s="1" customFormat="1" ht="14.45" customHeight="1">
      <c r="B9" s="21"/>
      <c r="AR9" s="21"/>
      <c r="BE9" s="227"/>
      <c r="BS9" s="18" t="s">
        <v>6</v>
      </c>
    </row>
    <row r="10" spans="1:74" s="1" customFormat="1" ht="12" customHeight="1">
      <c r="B10" s="21"/>
      <c r="D10" s="28" t="s">
        <v>24</v>
      </c>
      <c r="AK10" s="28" t="s">
        <v>25</v>
      </c>
      <c r="AN10" s="26" t="s">
        <v>1</v>
      </c>
      <c r="AR10" s="21"/>
      <c r="BE10" s="227"/>
      <c r="BS10" s="18" t="s">
        <v>6</v>
      </c>
    </row>
    <row r="11" spans="1:74" s="1" customFormat="1" ht="18.399999999999999" customHeight="1">
      <c r="B11" s="21"/>
      <c r="E11" s="26" t="s">
        <v>26</v>
      </c>
      <c r="AK11" s="28" t="s">
        <v>27</v>
      </c>
      <c r="AN11" s="26" t="s">
        <v>1</v>
      </c>
      <c r="AR11" s="21"/>
      <c r="BE11" s="227"/>
      <c r="BS11" s="18" t="s">
        <v>6</v>
      </c>
    </row>
    <row r="12" spans="1:74" s="1" customFormat="1" ht="6.95" customHeight="1">
      <c r="B12" s="21"/>
      <c r="AR12" s="21"/>
      <c r="BE12" s="227"/>
      <c r="BS12" s="18" t="s">
        <v>6</v>
      </c>
    </row>
    <row r="13" spans="1:74" s="1" customFormat="1" ht="12" customHeight="1">
      <c r="B13" s="21"/>
      <c r="D13" s="28" t="s">
        <v>28</v>
      </c>
      <c r="AK13" s="28" t="s">
        <v>25</v>
      </c>
      <c r="AN13" s="30" t="s">
        <v>29</v>
      </c>
      <c r="AR13" s="21"/>
      <c r="BE13" s="227"/>
      <c r="BS13" s="18" t="s">
        <v>6</v>
      </c>
    </row>
    <row r="14" spans="1:74" ht="12.75">
      <c r="B14" s="21"/>
      <c r="E14" s="232" t="s">
        <v>29</v>
      </c>
      <c r="F14" s="233"/>
      <c r="G14" s="233"/>
      <c r="H14" s="233"/>
      <c r="I14" s="233"/>
      <c r="J14" s="233"/>
      <c r="K14" s="233"/>
      <c r="L14" s="233"/>
      <c r="M14" s="233"/>
      <c r="N14" s="233"/>
      <c r="O14" s="233"/>
      <c r="P14" s="233"/>
      <c r="Q14" s="233"/>
      <c r="R14" s="233"/>
      <c r="S14" s="233"/>
      <c r="T14" s="233"/>
      <c r="U14" s="233"/>
      <c r="V14" s="233"/>
      <c r="W14" s="233"/>
      <c r="X14" s="233"/>
      <c r="Y14" s="233"/>
      <c r="Z14" s="233"/>
      <c r="AA14" s="233"/>
      <c r="AB14" s="233"/>
      <c r="AC14" s="233"/>
      <c r="AD14" s="233"/>
      <c r="AE14" s="233"/>
      <c r="AF14" s="233"/>
      <c r="AG14" s="233"/>
      <c r="AH14" s="233"/>
      <c r="AI14" s="233"/>
      <c r="AJ14" s="233"/>
      <c r="AK14" s="28" t="s">
        <v>27</v>
      </c>
      <c r="AN14" s="30" t="s">
        <v>29</v>
      </c>
      <c r="AR14" s="21"/>
      <c r="BE14" s="227"/>
      <c r="BS14" s="18" t="s">
        <v>6</v>
      </c>
    </row>
    <row r="15" spans="1:74" s="1" customFormat="1" ht="6.95" customHeight="1">
      <c r="B15" s="21"/>
      <c r="AR15" s="21"/>
      <c r="BE15" s="227"/>
      <c r="BS15" s="18" t="s">
        <v>3</v>
      </c>
    </row>
    <row r="16" spans="1:74" s="1" customFormat="1" ht="12" customHeight="1">
      <c r="B16" s="21"/>
      <c r="D16" s="28" t="s">
        <v>30</v>
      </c>
      <c r="AK16" s="28" t="s">
        <v>25</v>
      </c>
      <c r="AN16" s="26" t="s">
        <v>1</v>
      </c>
      <c r="AR16" s="21"/>
      <c r="BE16" s="227"/>
      <c r="BS16" s="18" t="s">
        <v>3</v>
      </c>
    </row>
    <row r="17" spans="1:71" s="1" customFormat="1" ht="18.399999999999999" customHeight="1">
      <c r="B17" s="21"/>
      <c r="E17" s="26" t="s">
        <v>31</v>
      </c>
      <c r="AK17" s="28" t="s">
        <v>27</v>
      </c>
      <c r="AN17" s="26" t="s">
        <v>1</v>
      </c>
      <c r="AR17" s="21"/>
      <c r="BE17" s="227"/>
      <c r="BS17" s="18" t="s">
        <v>32</v>
      </c>
    </row>
    <row r="18" spans="1:71" s="1" customFormat="1" ht="6.95" customHeight="1">
      <c r="B18" s="21"/>
      <c r="AR18" s="21"/>
      <c r="BE18" s="227"/>
      <c r="BS18" s="18" t="s">
        <v>6</v>
      </c>
    </row>
    <row r="19" spans="1:71" s="1" customFormat="1" ht="12" customHeight="1">
      <c r="B19" s="21"/>
      <c r="D19" s="28" t="s">
        <v>33</v>
      </c>
      <c r="AK19" s="28" t="s">
        <v>25</v>
      </c>
      <c r="AN19" s="26" t="s">
        <v>1</v>
      </c>
      <c r="AR19" s="21"/>
      <c r="BE19" s="227"/>
      <c r="BS19" s="18" t="s">
        <v>6</v>
      </c>
    </row>
    <row r="20" spans="1:71" s="1" customFormat="1" ht="18.399999999999999" customHeight="1">
      <c r="B20" s="21"/>
      <c r="E20" s="26" t="s">
        <v>34</v>
      </c>
      <c r="AK20" s="28" t="s">
        <v>27</v>
      </c>
      <c r="AN20" s="26" t="s">
        <v>1</v>
      </c>
      <c r="AR20" s="21"/>
      <c r="BE20" s="227"/>
      <c r="BS20" s="18" t="s">
        <v>32</v>
      </c>
    </row>
    <row r="21" spans="1:71" s="1" customFormat="1" ht="6.95" customHeight="1">
      <c r="B21" s="21"/>
      <c r="AR21" s="21"/>
      <c r="BE21" s="227"/>
    </row>
    <row r="22" spans="1:71" s="1" customFormat="1" ht="12" customHeight="1">
      <c r="B22" s="21"/>
      <c r="D22" s="28" t="s">
        <v>35</v>
      </c>
      <c r="AR22" s="21"/>
      <c r="BE22" s="227"/>
    </row>
    <row r="23" spans="1:71" s="1" customFormat="1" ht="16.5" customHeight="1">
      <c r="B23" s="21"/>
      <c r="E23" s="234" t="s">
        <v>1</v>
      </c>
      <c r="F23" s="234"/>
      <c r="G23" s="234"/>
      <c r="H23" s="234"/>
      <c r="I23" s="234"/>
      <c r="J23" s="234"/>
      <c r="K23" s="234"/>
      <c r="L23" s="234"/>
      <c r="M23" s="234"/>
      <c r="N23" s="234"/>
      <c r="O23" s="234"/>
      <c r="P23" s="234"/>
      <c r="Q23" s="234"/>
      <c r="R23" s="234"/>
      <c r="S23" s="234"/>
      <c r="T23" s="234"/>
      <c r="U23" s="234"/>
      <c r="V23" s="234"/>
      <c r="W23" s="234"/>
      <c r="X23" s="234"/>
      <c r="Y23" s="234"/>
      <c r="Z23" s="234"/>
      <c r="AA23" s="234"/>
      <c r="AB23" s="234"/>
      <c r="AC23" s="234"/>
      <c r="AD23" s="234"/>
      <c r="AE23" s="234"/>
      <c r="AF23" s="234"/>
      <c r="AG23" s="234"/>
      <c r="AH23" s="234"/>
      <c r="AI23" s="234"/>
      <c r="AJ23" s="234"/>
      <c r="AK23" s="234"/>
      <c r="AL23" s="234"/>
      <c r="AM23" s="234"/>
      <c r="AN23" s="234"/>
      <c r="AR23" s="21"/>
      <c r="BE23" s="227"/>
    </row>
    <row r="24" spans="1:71" s="1" customFormat="1" ht="6.95" customHeight="1">
      <c r="B24" s="21"/>
      <c r="AR24" s="21"/>
      <c r="BE24" s="227"/>
    </row>
    <row r="25" spans="1:71" s="1" customFormat="1" ht="6.95" customHeight="1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227"/>
    </row>
    <row r="26" spans="1:71" s="2" customFormat="1" ht="25.9" customHeight="1">
      <c r="A26" s="33"/>
      <c r="B26" s="34"/>
      <c r="C26" s="33"/>
      <c r="D26" s="35" t="s">
        <v>36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235">
        <f>ROUND(AG94,2)</f>
        <v>0</v>
      </c>
      <c r="AL26" s="236"/>
      <c r="AM26" s="236"/>
      <c r="AN26" s="236"/>
      <c r="AO26" s="236"/>
      <c r="AP26" s="33"/>
      <c r="AQ26" s="33"/>
      <c r="AR26" s="34"/>
      <c r="BE26" s="227"/>
    </row>
    <row r="27" spans="1:71" s="2" customFormat="1" ht="6.95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4"/>
      <c r="BE27" s="227"/>
    </row>
    <row r="28" spans="1:71" s="2" customFormat="1" ht="12.75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237" t="s">
        <v>37</v>
      </c>
      <c r="M28" s="237"/>
      <c r="N28" s="237"/>
      <c r="O28" s="237"/>
      <c r="P28" s="237"/>
      <c r="Q28" s="33"/>
      <c r="R28" s="33"/>
      <c r="S28" s="33"/>
      <c r="T28" s="33"/>
      <c r="U28" s="33"/>
      <c r="V28" s="33"/>
      <c r="W28" s="237" t="s">
        <v>38</v>
      </c>
      <c r="X28" s="237"/>
      <c r="Y28" s="237"/>
      <c r="Z28" s="237"/>
      <c r="AA28" s="237"/>
      <c r="AB28" s="237"/>
      <c r="AC28" s="237"/>
      <c r="AD28" s="237"/>
      <c r="AE28" s="237"/>
      <c r="AF28" s="33"/>
      <c r="AG28" s="33"/>
      <c r="AH28" s="33"/>
      <c r="AI28" s="33"/>
      <c r="AJ28" s="33"/>
      <c r="AK28" s="237" t="s">
        <v>39</v>
      </c>
      <c r="AL28" s="237"/>
      <c r="AM28" s="237"/>
      <c r="AN28" s="237"/>
      <c r="AO28" s="237"/>
      <c r="AP28" s="33"/>
      <c r="AQ28" s="33"/>
      <c r="AR28" s="34"/>
      <c r="BE28" s="227"/>
    </row>
    <row r="29" spans="1:71" s="3" customFormat="1" ht="14.45" customHeight="1">
      <c r="B29" s="38"/>
      <c r="D29" s="28" t="s">
        <v>40</v>
      </c>
      <c r="F29" s="28" t="s">
        <v>41</v>
      </c>
      <c r="L29" s="240">
        <v>0.21</v>
      </c>
      <c r="M29" s="239"/>
      <c r="N29" s="239"/>
      <c r="O29" s="239"/>
      <c r="P29" s="239"/>
      <c r="W29" s="238">
        <f>ROUND(AZ94, 2)</f>
        <v>0</v>
      </c>
      <c r="X29" s="239"/>
      <c r="Y29" s="239"/>
      <c r="Z29" s="239"/>
      <c r="AA29" s="239"/>
      <c r="AB29" s="239"/>
      <c r="AC29" s="239"/>
      <c r="AD29" s="239"/>
      <c r="AE29" s="239"/>
      <c r="AK29" s="238">
        <f>ROUND(AV94, 2)</f>
        <v>0</v>
      </c>
      <c r="AL29" s="239"/>
      <c r="AM29" s="239"/>
      <c r="AN29" s="239"/>
      <c r="AO29" s="239"/>
      <c r="AR29" s="38"/>
      <c r="BE29" s="228"/>
    </row>
    <row r="30" spans="1:71" s="3" customFormat="1" ht="14.45" customHeight="1">
      <c r="B30" s="38"/>
      <c r="F30" s="28" t="s">
        <v>42</v>
      </c>
      <c r="L30" s="240">
        <v>0.15</v>
      </c>
      <c r="M30" s="239"/>
      <c r="N30" s="239"/>
      <c r="O30" s="239"/>
      <c r="P30" s="239"/>
      <c r="W30" s="238">
        <f>ROUND(BA94, 2)</f>
        <v>0</v>
      </c>
      <c r="X30" s="239"/>
      <c r="Y30" s="239"/>
      <c r="Z30" s="239"/>
      <c r="AA30" s="239"/>
      <c r="AB30" s="239"/>
      <c r="AC30" s="239"/>
      <c r="AD30" s="239"/>
      <c r="AE30" s="239"/>
      <c r="AK30" s="238">
        <f>ROUND(AW94, 2)</f>
        <v>0</v>
      </c>
      <c r="AL30" s="239"/>
      <c r="AM30" s="239"/>
      <c r="AN30" s="239"/>
      <c r="AO30" s="239"/>
      <c r="AR30" s="38"/>
      <c r="BE30" s="228"/>
    </row>
    <row r="31" spans="1:71" s="3" customFormat="1" ht="14.45" hidden="1" customHeight="1">
      <c r="B31" s="38"/>
      <c r="F31" s="28" t="s">
        <v>43</v>
      </c>
      <c r="L31" s="240">
        <v>0.21</v>
      </c>
      <c r="M31" s="239"/>
      <c r="N31" s="239"/>
      <c r="O31" s="239"/>
      <c r="P31" s="239"/>
      <c r="W31" s="238">
        <f>ROUND(BB94, 2)</f>
        <v>0</v>
      </c>
      <c r="X31" s="239"/>
      <c r="Y31" s="239"/>
      <c r="Z31" s="239"/>
      <c r="AA31" s="239"/>
      <c r="AB31" s="239"/>
      <c r="AC31" s="239"/>
      <c r="AD31" s="239"/>
      <c r="AE31" s="239"/>
      <c r="AK31" s="238">
        <v>0</v>
      </c>
      <c r="AL31" s="239"/>
      <c r="AM31" s="239"/>
      <c r="AN31" s="239"/>
      <c r="AO31" s="239"/>
      <c r="AR31" s="38"/>
      <c r="BE31" s="228"/>
    </row>
    <row r="32" spans="1:71" s="3" customFormat="1" ht="14.45" hidden="1" customHeight="1">
      <c r="B32" s="38"/>
      <c r="F32" s="28" t="s">
        <v>44</v>
      </c>
      <c r="L32" s="240">
        <v>0.15</v>
      </c>
      <c r="M32" s="239"/>
      <c r="N32" s="239"/>
      <c r="O32" s="239"/>
      <c r="P32" s="239"/>
      <c r="W32" s="238">
        <f>ROUND(BC94, 2)</f>
        <v>0</v>
      </c>
      <c r="X32" s="239"/>
      <c r="Y32" s="239"/>
      <c r="Z32" s="239"/>
      <c r="AA32" s="239"/>
      <c r="AB32" s="239"/>
      <c r="AC32" s="239"/>
      <c r="AD32" s="239"/>
      <c r="AE32" s="239"/>
      <c r="AK32" s="238">
        <v>0</v>
      </c>
      <c r="AL32" s="239"/>
      <c r="AM32" s="239"/>
      <c r="AN32" s="239"/>
      <c r="AO32" s="239"/>
      <c r="AR32" s="38"/>
      <c r="BE32" s="228"/>
    </row>
    <row r="33" spans="1:57" s="3" customFormat="1" ht="14.45" hidden="1" customHeight="1">
      <c r="B33" s="38"/>
      <c r="F33" s="28" t="s">
        <v>45</v>
      </c>
      <c r="L33" s="240">
        <v>0</v>
      </c>
      <c r="M33" s="239"/>
      <c r="N33" s="239"/>
      <c r="O33" s="239"/>
      <c r="P33" s="239"/>
      <c r="W33" s="238">
        <f>ROUND(BD94, 2)</f>
        <v>0</v>
      </c>
      <c r="X33" s="239"/>
      <c r="Y33" s="239"/>
      <c r="Z33" s="239"/>
      <c r="AA33" s="239"/>
      <c r="AB33" s="239"/>
      <c r="AC33" s="239"/>
      <c r="AD33" s="239"/>
      <c r="AE33" s="239"/>
      <c r="AK33" s="238">
        <v>0</v>
      </c>
      <c r="AL33" s="239"/>
      <c r="AM33" s="239"/>
      <c r="AN33" s="239"/>
      <c r="AO33" s="239"/>
      <c r="AR33" s="38"/>
      <c r="BE33" s="228"/>
    </row>
    <row r="34" spans="1:57" s="2" customFormat="1" ht="6.95" customHeight="1">
      <c r="A34" s="33"/>
      <c r="B34" s="34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4"/>
      <c r="BE34" s="227"/>
    </row>
    <row r="35" spans="1:57" s="2" customFormat="1" ht="25.9" customHeight="1">
      <c r="A35" s="33"/>
      <c r="B35" s="34"/>
      <c r="C35" s="39"/>
      <c r="D35" s="40" t="s">
        <v>46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 t="s">
        <v>47</v>
      </c>
      <c r="U35" s="41"/>
      <c r="V35" s="41"/>
      <c r="W35" s="41"/>
      <c r="X35" s="241" t="s">
        <v>48</v>
      </c>
      <c r="Y35" s="242"/>
      <c r="Z35" s="242"/>
      <c r="AA35" s="242"/>
      <c r="AB35" s="242"/>
      <c r="AC35" s="41"/>
      <c r="AD35" s="41"/>
      <c r="AE35" s="41"/>
      <c r="AF35" s="41"/>
      <c r="AG35" s="41"/>
      <c r="AH35" s="41"/>
      <c r="AI35" s="41"/>
      <c r="AJ35" s="41"/>
      <c r="AK35" s="243">
        <f>SUM(AK26:AK33)</f>
        <v>0</v>
      </c>
      <c r="AL35" s="242"/>
      <c r="AM35" s="242"/>
      <c r="AN35" s="242"/>
      <c r="AO35" s="244"/>
      <c r="AP35" s="39"/>
      <c r="AQ35" s="39"/>
      <c r="AR35" s="34"/>
      <c r="BE35" s="33"/>
    </row>
    <row r="36" spans="1:57" s="2" customFormat="1" ht="6.95" customHeight="1">
      <c r="A36" s="33"/>
      <c r="B36" s="34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4"/>
      <c r="BE36" s="33"/>
    </row>
    <row r="37" spans="1:57" s="2" customFormat="1" ht="14.45" customHeight="1">
      <c r="A37" s="33"/>
      <c r="B37" s="34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4"/>
      <c r="BE37" s="33"/>
    </row>
    <row r="38" spans="1:57" s="1" customFormat="1" ht="14.45" customHeight="1">
      <c r="B38" s="21"/>
      <c r="AR38" s="21"/>
    </row>
    <row r="39" spans="1:57" s="1" customFormat="1" ht="14.45" customHeight="1">
      <c r="B39" s="21"/>
      <c r="AR39" s="21"/>
    </row>
    <row r="40" spans="1:57" s="1" customFormat="1" ht="14.45" customHeight="1">
      <c r="B40" s="21"/>
      <c r="AR40" s="21"/>
    </row>
    <row r="41" spans="1:57" s="1" customFormat="1" ht="14.45" customHeight="1">
      <c r="B41" s="21"/>
      <c r="AR41" s="21"/>
    </row>
    <row r="42" spans="1:57" s="1" customFormat="1" ht="14.45" customHeight="1">
      <c r="B42" s="21"/>
      <c r="AR42" s="21"/>
    </row>
    <row r="43" spans="1:57" s="1" customFormat="1" ht="14.45" customHeight="1">
      <c r="B43" s="21"/>
      <c r="AR43" s="21"/>
    </row>
    <row r="44" spans="1:57" s="1" customFormat="1" ht="14.45" customHeight="1">
      <c r="B44" s="21"/>
      <c r="AR44" s="21"/>
    </row>
    <row r="45" spans="1:57" s="1" customFormat="1" ht="14.45" customHeight="1">
      <c r="B45" s="21"/>
      <c r="AR45" s="21"/>
    </row>
    <row r="46" spans="1:57" s="1" customFormat="1" ht="14.45" customHeight="1">
      <c r="B46" s="21"/>
      <c r="AR46" s="21"/>
    </row>
    <row r="47" spans="1:57" s="1" customFormat="1" ht="14.45" customHeight="1">
      <c r="B47" s="21"/>
      <c r="AR47" s="21"/>
    </row>
    <row r="48" spans="1:57" s="1" customFormat="1" ht="14.45" customHeight="1">
      <c r="B48" s="21"/>
      <c r="AR48" s="21"/>
    </row>
    <row r="49" spans="1:57" s="2" customFormat="1" ht="14.45" customHeight="1">
      <c r="B49" s="43"/>
      <c r="D49" s="44" t="s">
        <v>49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4" t="s">
        <v>50</v>
      </c>
      <c r="AI49" s="45"/>
      <c r="AJ49" s="45"/>
      <c r="AK49" s="45"/>
      <c r="AL49" s="45"/>
      <c r="AM49" s="45"/>
      <c r="AN49" s="45"/>
      <c r="AO49" s="45"/>
      <c r="AR49" s="43"/>
    </row>
    <row r="50" spans="1:57" ht="11.25">
      <c r="B50" s="21"/>
      <c r="AR50" s="21"/>
    </row>
    <row r="51" spans="1:57" ht="11.25">
      <c r="B51" s="21"/>
      <c r="AR51" s="21"/>
    </row>
    <row r="52" spans="1:57" ht="11.25">
      <c r="B52" s="21"/>
      <c r="AR52" s="21"/>
    </row>
    <row r="53" spans="1:57" ht="11.25">
      <c r="B53" s="21"/>
      <c r="AR53" s="21"/>
    </row>
    <row r="54" spans="1:57" ht="11.25">
      <c r="B54" s="21"/>
      <c r="AR54" s="21"/>
    </row>
    <row r="55" spans="1:57" ht="11.25">
      <c r="B55" s="21"/>
      <c r="AR55" s="21"/>
    </row>
    <row r="56" spans="1:57" ht="11.25">
      <c r="B56" s="21"/>
      <c r="AR56" s="21"/>
    </row>
    <row r="57" spans="1:57" ht="11.25">
      <c r="B57" s="21"/>
      <c r="AR57" s="21"/>
    </row>
    <row r="58" spans="1:57" ht="11.25">
      <c r="B58" s="21"/>
      <c r="AR58" s="21"/>
    </row>
    <row r="59" spans="1:57" ht="11.25">
      <c r="B59" s="21"/>
      <c r="AR59" s="21"/>
    </row>
    <row r="60" spans="1:57" s="2" customFormat="1" ht="12.75">
      <c r="A60" s="33"/>
      <c r="B60" s="34"/>
      <c r="C60" s="33"/>
      <c r="D60" s="46" t="s">
        <v>51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46" t="s">
        <v>52</v>
      </c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46" t="s">
        <v>51</v>
      </c>
      <c r="AI60" s="36"/>
      <c r="AJ60" s="36"/>
      <c r="AK60" s="36"/>
      <c r="AL60" s="36"/>
      <c r="AM60" s="46" t="s">
        <v>52</v>
      </c>
      <c r="AN60" s="36"/>
      <c r="AO60" s="36"/>
      <c r="AP60" s="33"/>
      <c r="AQ60" s="33"/>
      <c r="AR60" s="34"/>
      <c r="BE60" s="33"/>
    </row>
    <row r="61" spans="1:57" ht="11.25">
      <c r="B61" s="21"/>
      <c r="AR61" s="21"/>
    </row>
    <row r="62" spans="1:57" ht="11.25">
      <c r="B62" s="21"/>
      <c r="AR62" s="21"/>
    </row>
    <row r="63" spans="1:57" ht="11.25">
      <c r="B63" s="21"/>
      <c r="AR63" s="21"/>
    </row>
    <row r="64" spans="1:57" s="2" customFormat="1" ht="12.75">
      <c r="A64" s="33"/>
      <c r="B64" s="34"/>
      <c r="C64" s="33"/>
      <c r="D64" s="44" t="s">
        <v>53</v>
      </c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4" t="s">
        <v>54</v>
      </c>
      <c r="AI64" s="47"/>
      <c r="AJ64" s="47"/>
      <c r="AK64" s="47"/>
      <c r="AL64" s="47"/>
      <c r="AM64" s="47"/>
      <c r="AN64" s="47"/>
      <c r="AO64" s="47"/>
      <c r="AP64" s="33"/>
      <c r="AQ64" s="33"/>
      <c r="AR64" s="34"/>
      <c r="BE64" s="33"/>
    </row>
    <row r="65" spans="1:57" ht="11.25">
      <c r="B65" s="21"/>
      <c r="AR65" s="21"/>
    </row>
    <row r="66" spans="1:57" ht="11.25">
      <c r="B66" s="21"/>
      <c r="AR66" s="21"/>
    </row>
    <row r="67" spans="1:57" ht="11.25">
      <c r="B67" s="21"/>
      <c r="AR67" s="21"/>
    </row>
    <row r="68" spans="1:57" ht="11.25">
      <c r="B68" s="21"/>
      <c r="AR68" s="21"/>
    </row>
    <row r="69" spans="1:57" ht="11.25">
      <c r="B69" s="21"/>
      <c r="AR69" s="21"/>
    </row>
    <row r="70" spans="1:57" ht="11.25">
      <c r="B70" s="21"/>
      <c r="AR70" s="21"/>
    </row>
    <row r="71" spans="1:57" ht="11.25">
      <c r="B71" s="21"/>
      <c r="AR71" s="21"/>
    </row>
    <row r="72" spans="1:57" ht="11.25">
      <c r="B72" s="21"/>
      <c r="AR72" s="21"/>
    </row>
    <row r="73" spans="1:57" ht="11.25">
      <c r="B73" s="21"/>
      <c r="AR73" s="21"/>
    </row>
    <row r="74" spans="1:57" ht="11.25">
      <c r="B74" s="21"/>
      <c r="AR74" s="21"/>
    </row>
    <row r="75" spans="1:57" s="2" customFormat="1" ht="12.75">
      <c r="A75" s="33"/>
      <c r="B75" s="34"/>
      <c r="C75" s="33"/>
      <c r="D75" s="46" t="s">
        <v>51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46" t="s">
        <v>52</v>
      </c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46" t="s">
        <v>51</v>
      </c>
      <c r="AI75" s="36"/>
      <c r="AJ75" s="36"/>
      <c r="AK75" s="36"/>
      <c r="AL75" s="36"/>
      <c r="AM75" s="46" t="s">
        <v>52</v>
      </c>
      <c r="AN75" s="36"/>
      <c r="AO75" s="36"/>
      <c r="AP75" s="33"/>
      <c r="AQ75" s="33"/>
      <c r="AR75" s="34"/>
      <c r="BE75" s="33"/>
    </row>
    <row r="76" spans="1:57" s="2" customFormat="1" ht="11.25">
      <c r="A76" s="33"/>
      <c r="B76" s="34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4"/>
      <c r="BE76" s="33"/>
    </row>
    <row r="77" spans="1:57" s="2" customFormat="1" ht="6.9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34"/>
      <c r="BE77" s="33"/>
    </row>
    <row r="81" spans="1:90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34"/>
      <c r="BE81" s="33"/>
    </row>
    <row r="82" spans="1:90" s="2" customFormat="1" ht="24.95" customHeight="1">
      <c r="A82" s="33"/>
      <c r="B82" s="34"/>
      <c r="C82" s="22" t="s">
        <v>55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4"/>
      <c r="BE82" s="33"/>
    </row>
    <row r="83" spans="1:90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4"/>
      <c r="BE83" s="33"/>
    </row>
    <row r="84" spans="1:90" s="4" customFormat="1" ht="12" customHeight="1">
      <c r="B84" s="52"/>
      <c r="C84" s="28" t="s">
        <v>13</v>
      </c>
      <c r="L84" s="4">
        <f>K5</f>
        <v>0</v>
      </c>
      <c r="AR84" s="52"/>
    </row>
    <row r="85" spans="1:90" s="5" customFormat="1" ht="36.950000000000003" customHeight="1">
      <c r="B85" s="53"/>
      <c r="C85" s="54" t="s">
        <v>16</v>
      </c>
      <c r="L85" s="245" t="str">
        <f>K6</f>
        <v>Prodloužení splaškové kanalizace Poličná - hřiště</v>
      </c>
      <c r="M85" s="246"/>
      <c r="N85" s="246"/>
      <c r="O85" s="246"/>
      <c r="P85" s="246"/>
      <c r="Q85" s="246"/>
      <c r="R85" s="246"/>
      <c r="S85" s="246"/>
      <c r="T85" s="246"/>
      <c r="U85" s="246"/>
      <c r="V85" s="246"/>
      <c r="W85" s="246"/>
      <c r="X85" s="246"/>
      <c r="Y85" s="246"/>
      <c r="Z85" s="246"/>
      <c r="AA85" s="246"/>
      <c r="AB85" s="246"/>
      <c r="AC85" s="246"/>
      <c r="AD85" s="246"/>
      <c r="AE85" s="246"/>
      <c r="AF85" s="246"/>
      <c r="AG85" s="246"/>
      <c r="AH85" s="246"/>
      <c r="AI85" s="246"/>
      <c r="AJ85" s="246"/>
      <c r="AK85" s="246"/>
      <c r="AL85" s="246"/>
      <c r="AM85" s="246"/>
      <c r="AN85" s="246"/>
      <c r="AO85" s="246"/>
      <c r="AR85" s="53"/>
    </row>
    <row r="86" spans="1:90" s="2" customFormat="1" ht="6.95" customHeight="1">
      <c r="A86" s="33"/>
      <c r="B86" s="34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4"/>
      <c r="BE86" s="33"/>
    </row>
    <row r="87" spans="1:90" s="2" customFormat="1" ht="12" customHeight="1">
      <c r="A87" s="33"/>
      <c r="B87" s="34"/>
      <c r="C87" s="28" t="s">
        <v>20</v>
      </c>
      <c r="D87" s="33"/>
      <c r="E87" s="33"/>
      <c r="F87" s="33"/>
      <c r="G87" s="33"/>
      <c r="H87" s="33"/>
      <c r="I87" s="33"/>
      <c r="J87" s="33"/>
      <c r="K87" s="33"/>
      <c r="L87" s="55" t="str">
        <f>IF(K8="","",K8)</f>
        <v>Poličná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8" t="s">
        <v>22</v>
      </c>
      <c r="AJ87" s="33"/>
      <c r="AK87" s="33"/>
      <c r="AL87" s="33"/>
      <c r="AM87" s="247" t="str">
        <f>IF(AN8= "","",AN8)</f>
        <v>29. 9. 2020</v>
      </c>
      <c r="AN87" s="247"/>
      <c r="AO87" s="33"/>
      <c r="AP87" s="33"/>
      <c r="AQ87" s="33"/>
      <c r="AR87" s="34"/>
      <c r="BE87" s="33"/>
    </row>
    <row r="88" spans="1:90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4"/>
      <c r="BE88" s="33"/>
    </row>
    <row r="89" spans="1:90" s="2" customFormat="1" ht="15.2" customHeight="1">
      <c r="A89" s="33"/>
      <c r="B89" s="34"/>
      <c r="C89" s="28" t="s">
        <v>24</v>
      </c>
      <c r="D89" s="33"/>
      <c r="E89" s="33"/>
      <c r="F89" s="33"/>
      <c r="G89" s="33"/>
      <c r="H89" s="33"/>
      <c r="I89" s="33"/>
      <c r="J89" s="33"/>
      <c r="K89" s="33"/>
      <c r="L89" s="4" t="str">
        <f>IF(E11= "","",E11)</f>
        <v>Obec Poličná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8" t="s">
        <v>30</v>
      </c>
      <c r="AJ89" s="33"/>
      <c r="AK89" s="33"/>
      <c r="AL89" s="33"/>
      <c r="AM89" s="248" t="str">
        <f>IF(E17="","",E17)</f>
        <v>Ivo Hradil-VODOPROJEKT</v>
      </c>
      <c r="AN89" s="249"/>
      <c r="AO89" s="249"/>
      <c r="AP89" s="249"/>
      <c r="AQ89" s="33"/>
      <c r="AR89" s="34"/>
      <c r="AS89" s="250" t="s">
        <v>56</v>
      </c>
      <c r="AT89" s="251"/>
      <c r="AU89" s="57"/>
      <c r="AV89" s="57"/>
      <c r="AW89" s="57"/>
      <c r="AX89" s="57"/>
      <c r="AY89" s="57"/>
      <c r="AZ89" s="57"/>
      <c r="BA89" s="57"/>
      <c r="BB89" s="57"/>
      <c r="BC89" s="57"/>
      <c r="BD89" s="58"/>
      <c r="BE89" s="33"/>
    </row>
    <row r="90" spans="1:90" s="2" customFormat="1" ht="15.2" customHeight="1">
      <c r="A90" s="33"/>
      <c r="B90" s="34"/>
      <c r="C90" s="28" t="s">
        <v>28</v>
      </c>
      <c r="D90" s="33"/>
      <c r="E90" s="33"/>
      <c r="F90" s="33"/>
      <c r="G90" s="33"/>
      <c r="H90" s="33"/>
      <c r="I90" s="33"/>
      <c r="J90" s="33"/>
      <c r="K90" s="33"/>
      <c r="L90" s="4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8" t="s">
        <v>33</v>
      </c>
      <c r="AJ90" s="33"/>
      <c r="AK90" s="33"/>
      <c r="AL90" s="33"/>
      <c r="AM90" s="248" t="str">
        <f>IF(E20="","",E20)</f>
        <v>Fajfrová Irena</v>
      </c>
      <c r="AN90" s="249"/>
      <c r="AO90" s="249"/>
      <c r="AP90" s="249"/>
      <c r="AQ90" s="33"/>
      <c r="AR90" s="34"/>
      <c r="AS90" s="252"/>
      <c r="AT90" s="253"/>
      <c r="AU90" s="59"/>
      <c r="AV90" s="59"/>
      <c r="AW90" s="59"/>
      <c r="AX90" s="59"/>
      <c r="AY90" s="59"/>
      <c r="AZ90" s="59"/>
      <c r="BA90" s="59"/>
      <c r="BB90" s="59"/>
      <c r="BC90" s="59"/>
      <c r="BD90" s="60"/>
      <c r="BE90" s="33"/>
    </row>
    <row r="91" spans="1:90" s="2" customFormat="1" ht="10.9" customHeight="1">
      <c r="A91" s="33"/>
      <c r="B91" s="34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4"/>
      <c r="AS91" s="252"/>
      <c r="AT91" s="253"/>
      <c r="AU91" s="59"/>
      <c r="AV91" s="59"/>
      <c r="AW91" s="59"/>
      <c r="AX91" s="59"/>
      <c r="AY91" s="59"/>
      <c r="AZ91" s="59"/>
      <c r="BA91" s="59"/>
      <c r="BB91" s="59"/>
      <c r="BC91" s="59"/>
      <c r="BD91" s="60"/>
      <c r="BE91" s="33"/>
    </row>
    <row r="92" spans="1:90" s="2" customFormat="1" ht="29.25" customHeight="1">
      <c r="A92" s="33"/>
      <c r="B92" s="34"/>
      <c r="C92" s="254" t="s">
        <v>57</v>
      </c>
      <c r="D92" s="255"/>
      <c r="E92" s="255"/>
      <c r="F92" s="255"/>
      <c r="G92" s="255"/>
      <c r="H92" s="61"/>
      <c r="I92" s="256" t="s">
        <v>58</v>
      </c>
      <c r="J92" s="255"/>
      <c r="K92" s="255"/>
      <c r="L92" s="255"/>
      <c r="M92" s="255"/>
      <c r="N92" s="255"/>
      <c r="O92" s="255"/>
      <c r="P92" s="255"/>
      <c r="Q92" s="255"/>
      <c r="R92" s="255"/>
      <c r="S92" s="255"/>
      <c r="T92" s="255"/>
      <c r="U92" s="255"/>
      <c r="V92" s="255"/>
      <c r="W92" s="255"/>
      <c r="X92" s="255"/>
      <c r="Y92" s="255"/>
      <c r="Z92" s="255"/>
      <c r="AA92" s="255"/>
      <c r="AB92" s="255"/>
      <c r="AC92" s="255"/>
      <c r="AD92" s="255"/>
      <c r="AE92" s="255"/>
      <c r="AF92" s="255"/>
      <c r="AG92" s="257" t="s">
        <v>59</v>
      </c>
      <c r="AH92" s="255"/>
      <c r="AI92" s="255"/>
      <c r="AJ92" s="255"/>
      <c r="AK92" s="255"/>
      <c r="AL92" s="255"/>
      <c r="AM92" s="255"/>
      <c r="AN92" s="256" t="s">
        <v>60</v>
      </c>
      <c r="AO92" s="255"/>
      <c r="AP92" s="258"/>
      <c r="AQ92" s="62" t="s">
        <v>61</v>
      </c>
      <c r="AR92" s="34"/>
      <c r="AS92" s="63" t="s">
        <v>62</v>
      </c>
      <c r="AT92" s="64" t="s">
        <v>63</v>
      </c>
      <c r="AU92" s="64" t="s">
        <v>64</v>
      </c>
      <c r="AV92" s="64" t="s">
        <v>65</v>
      </c>
      <c r="AW92" s="64" t="s">
        <v>66</v>
      </c>
      <c r="AX92" s="64" t="s">
        <v>67</v>
      </c>
      <c r="AY92" s="64" t="s">
        <v>68</v>
      </c>
      <c r="AZ92" s="64" t="s">
        <v>69</v>
      </c>
      <c r="BA92" s="64" t="s">
        <v>70</v>
      </c>
      <c r="BB92" s="64" t="s">
        <v>71</v>
      </c>
      <c r="BC92" s="64" t="s">
        <v>72</v>
      </c>
      <c r="BD92" s="65" t="s">
        <v>73</v>
      </c>
      <c r="BE92" s="33"/>
    </row>
    <row r="93" spans="1:90" s="2" customFormat="1" ht="10.9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4"/>
      <c r="AS93" s="66"/>
      <c r="AT93" s="67"/>
      <c r="AU93" s="67"/>
      <c r="AV93" s="67"/>
      <c r="AW93" s="67"/>
      <c r="AX93" s="67"/>
      <c r="AY93" s="67"/>
      <c r="AZ93" s="67"/>
      <c r="BA93" s="67"/>
      <c r="BB93" s="67"/>
      <c r="BC93" s="67"/>
      <c r="BD93" s="68"/>
      <c r="BE93" s="33"/>
    </row>
    <row r="94" spans="1:90" s="6" customFormat="1" ht="32.450000000000003" customHeight="1">
      <c r="B94" s="69"/>
      <c r="C94" s="70" t="s">
        <v>74</v>
      </c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262">
        <f>ROUND(AG95,2)</f>
        <v>0</v>
      </c>
      <c r="AH94" s="262"/>
      <c r="AI94" s="262"/>
      <c r="AJ94" s="262"/>
      <c r="AK94" s="262"/>
      <c r="AL94" s="262"/>
      <c r="AM94" s="262"/>
      <c r="AN94" s="263">
        <f>SUM(AG94,AT94)</f>
        <v>0</v>
      </c>
      <c r="AO94" s="263"/>
      <c r="AP94" s="263"/>
      <c r="AQ94" s="73" t="s">
        <v>1</v>
      </c>
      <c r="AR94" s="69"/>
      <c r="AS94" s="74">
        <f>ROUND(AS95,2)</f>
        <v>0</v>
      </c>
      <c r="AT94" s="75">
        <f>ROUND(SUM(AV94:AW94),2)</f>
        <v>0</v>
      </c>
      <c r="AU94" s="76">
        <f>ROUND(AU95,5)</f>
        <v>0</v>
      </c>
      <c r="AV94" s="75">
        <f>ROUND(AZ94*L29,2)</f>
        <v>0</v>
      </c>
      <c r="AW94" s="75">
        <f>ROUND(BA94*L30,2)</f>
        <v>0</v>
      </c>
      <c r="AX94" s="75">
        <f>ROUND(BB94*L29,2)</f>
        <v>0</v>
      </c>
      <c r="AY94" s="75">
        <f>ROUND(BC94*L30,2)</f>
        <v>0</v>
      </c>
      <c r="AZ94" s="75">
        <f>ROUND(AZ95,2)</f>
        <v>0</v>
      </c>
      <c r="BA94" s="75">
        <f>ROUND(BA95,2)</f>
        <v>0</v>
      </c>
      <c r="BB94" s="75">
        <f>ROUND(BB95,2)</f>
        <v>0</v>
      </c>
      <c r="BC94" s="75">
        <f>ROUND(BC95,2)</f>
        <v>0</v>
      </c>
      <c r="BD94" s="77">
        <f>ROUND(BD95,2)</f>
        <v>0</v>
      </c>
      <c r="BS94" s="78" t="s">
        <v>75</v>
      </c>
      <c r="BT94" s="78" t="s">
        <v>76</v>
      </c>
      <c r="BV94" s="78" t="s">
        <v>77</v>
      </c>
      <c r="BW94" s="78" t="s">
        <v>4</v>
      </c>
      <c r="BX94" s="78" t="s">
        <v>78</v>
      </c>
      <c r="CL94" s="78" t="s">
        <v>1</v>
      </c>
    </row>
    <row r="95" spans="1:90" s="7" customFormat="1" ht="24.75" customHeight="1">
      <c r="A95" s="79" t="s">
        <v>79</v>
      </c>
      <c r="B95" s="80"/>
      <c r="C95" s="81"/>
      <c r="D95" s="261"/>
      <c r="E95" s="261"/>
      <c r="F95" s="261"/>
      <c r="G95" s="261"/>
      <c r="H95" s="261"/>
      <c r="I95" s="82"/>
      <c r="J95" s="261" t="s">
        <v>17</v>
      </c>
      <c r="K95" s="261"/>
      <c r="L95" s="261"/>
      <c r="M95" s="261"/>
      <c r="N95" s="261"/>
      <c r="O95" s="261"/>
      <c r="P95" s="261"/>
      <c r="Q95" s="261"/>
      <c r="R95" s="261"/>
      <c r="S95" s="261"/>
      <c r="T95" s="261"/>
      <c r="U95" s="261"/>
      <c r="V95" s="261"/>
      <c r="W95" s="261"/>
      <c r="X95" s="261"/>
      <c r="Y95" s="261"/>
      <c r="Z95" s="261"/>
      <c r="AA95" s="261"/>
      <c r="AB95" s="261"/>
      <c r="AC95" s="261"/>
      <c r="AD95" s="261"/>
      <c r="AE95" s="261"/>
      <c r="AF95" s="261"/>
      <c r="AG95" s="259">
        <f>'Hradil1016 - Prodloužení ...'!J28</f>
        <v>0</v>
      </c>
      <c r="AH95" s="260"/>
      <c r="AI95" s="260"/>
      <c r="AJ95" s="260"/>
      <c r="AK95" s="260"/>
      <c r="AL95" s="260"/>
      <c r="AM95" s="260"/>
      <c r="AN95" s="259">
        <f>SUM(AG95,AT95)</f>
        <v>0</v>
      </c>
      <c r="AO95" s="260"/>
      <c r="AP95" s="260"/>
      <c r="AQ95" s="83" t="s">
        <v>80</v>
      </c>
      <c r="AR95" s="80"/>
      <c r="AS95" s="84">
        <v>0</v>
      </c>
      <c r="AT95" s="85">
        <f>ROUND(SUM(AV95:AW95),2)</f>
        <v>0</v>
      </c>
      <c r="AU95" s="86">
        <f>'Hradil1016 - Prodloužení ...'!P122</f>
        <v>0</v>
      </c>
      <c r="AV95" s="85">
        <f>'Hradil1016 - Prodloužení ...'!J31</f>
        <v>0</v>
      </c>
      <c r="AW95" s="85">
        <f>'Hradil1016 - Prodloužení ...'!J32</f>
        <v>0</v>
      </c>
      <c r="AX95" s="85">
        <f>'Hradil1016 - Prodloužení ...'!J33</f>
        <v>0</v>
      </c>
      <c r="AY95" s="85">
        <f>'Hradil1016 - Prodloužení ...'!J34</f>
        <v>0</v>
      </c>
      <c r="AZ95" s="85">
        <f>'Hradil1016 - Prodloužení ...'!F31</f>
        <v>0</v>
      </c>
      <c r="BA95" s="85">
        <f>'Hradil1016 - Prodloužení ...'!F32</f>
        <v>0</v>
      </c>
      <c r="BB95" s="85">
        <f>'Hradil1016 - Prodloužení ...'!F33</f>
        <v>0</v>
      </c>
      <c r="BC95" s="85">
        <f>'Hradil1016 - Prodloužení ...'!F34</f>
        <v>0</v>
      </c>
      <c r="BD95" s="87">
        <f>'Hradil1016 - Prodloužení ...'!F35</f>
        <v>0</v>
      </c>
      <c r="BT95" s="88" t="s">
        <v>81</v>
      </c>
      <c r="BU95" s="88" t="s">
        <v>82</v>
      </c>
      <c r="BV95" s="88" t="s">
        <v>77</v>
      </c>
      <c r="BW95" s="88" t="s">
        <v>4</v>
      </c>
      <c r="BX95" s="88" t="s">
        <v>78</v>
      </c>
      <c r="CL95" s="88" t="s">
        <v>1</v>
      </c>
    </row>
    <row r="96" spans="1:90" s="2" customFormat="1" ht="30" customHeight="1">
      <c r="A96" s="33"/>
      <c r="B96" s="34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4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</row>
    <row r="97" spans="1:57" s="2" customFormat="1" ht="6.95" customHeight="1">
      <c r="A97" s="33"/>
      <c r="B97" s="48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34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</row>
  </sheetData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Hradil1016 - Prodloužení 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293"/>
  <sheetViews>
    <sheetView showGridLines="0" tabSelected="1" topLeftCell="A129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89" customWidth="1"/>
    <col min="10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I2" s="89"/>
      <c r="L2" s="264" t="s">
        <v>5</v>
      </c>
      <c r="M2" s="230"/>
      <c r="N2" s="230"/>
      <c r="O2" s="230"/>
      <c r="P2" s="230"/>
      <c r="Q2" s="230"/>
      <c r="R2" s="230"/>
      <c r="S2" s="230"/>
      <c r="T2" s="230"/>
      <c r="U2" s="230"/>
      <c r="V2" s="230"/>
      <c r="AT2" s="18" t="s">
        <v>4</v>
      </c>
      <c r="AZ2" s="90" t="s">
        <v>83</v>
      </c>
      <c r="BA2" s="90" t="s">
        <v>1</v>
      </c>
      <c r="BB2" s="90" t="s">
        <v>1</v>
      </c>
      <c r="BC2" s="90" t="s">
        <v>84</v>
      </c>
      <c r="BD2" s="90" t="s">
        <v>85</v>
      </c>
    </row>
    <row r="3" spans="1:56" s="1" customFormat="1" ht="6.95" customHeight="1">
      <c r="B3" s="19"/>
      <c r="C3" s="20"/>
      <c r="D3" s="20"/>
      <c r="E3" s="20"/>
      <c r="F3" s="20"/>
      <c r="G3" s="20"/>
      <c r="H3" s="20"/>
      <c r="I3" s="91"/>
      <c r="J3" s="20"/>
      <c r="K3" s="20"/>
      <c r="L3" s="21"/>
      <c r="AT3" s="18" t="s">
        <v>85</v>
      </c>
      <c r="AZ3" s="90" t="s">
        <v>86</v>
      </c>
      <c r="BA3" s="90" t="s">
        <v>1</v>
      </c>
      <c r="BB3" s="90" t="s">
        <v>1</v>
      </c>
      <c r="BC3" s="90" t="s">
        <v>87</v>
      </c>
      <c r="BD3" s="90" t="s">
        <v>85</v>
      </c>
    </row>
    <row r="4" spans="1:56" s="1" customFormat="1" ht="24.95" customHeight="1">
      <c r="B4" s="21"/>
      <c r="D4" s="22" t="s">
        <v>88</v>
      </c>
      <c r="I4" s="89"/>
      <c r="L4" s="21"/>
      <c r="M4" s="92" t="s">
        <v>10</v>
      </c>
      <c r="AT4" s="18" t="s">
        <v>3</v>
      </c>
      <c r="AZ4" s="90" t="s">
        <v>89</v>
      </c>
      <c r="BA4" s="90" t="s">
        <v>1</v>
      </c>
      <c r="BB4" s="90" t="s">
        <v>1</v>
      </c>
      <c r="BC4" s="90" t="s">
        <v>90</v>
      </c>
      <c r="BD4" s="90" t="s">
        <v>85</v>
      </c>
    </row>
    <row r="5" spans="1:56" s="1" customFormat="1" ht="6.95" customHeight="1">
      <c r="B5" s="21"/>
      <c r="I5" s="89"/>
      <c r="L5" s="21"/>
      <c r="AZ5" s="90" t="s">
        <v>91</v>
      </c>
      <c r="BA5" s="90" t="s">
        <v>1</v>
      </c>
      <c r="BB5" s="90" t="s">
        <v>1</v>
      </c>
      <c r="BC5" s="90" t="s">
        <v>92</v>
      </c>
      <c r="BD5" s="90" t="s">
        <v>85</v>
      </c>
    </row>
    <row r="6" spans="1:56" s="2" customFormat="1" ht="12" customHeight="1">
      <c r="A6" s="33"/>
      <c r="B6" s="34"/>
      <c r="C6" s="33"/>
      <c r="D6" s="28" t="s">
        <v>16</v>
      </c>
      <c r="E6" s="33"/>
      <c r="F6" s="33"/>
      <c r="G6" s="33"/>
      <c r="H6" s="33"/>
      <c r="I6" s="93"/>
      <c r="J6" s="33"/>
      <c r="K6" s="33"/>
      <c r="L6" s="4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Z6" s="90" t="s">
        <v>93</v>
      </c>
      <c r="BA6" s="90" t="s">
        <v>1</v>
      </c>
      <c r="BB6" s="90" t="s">
        <v>1</v>
      </c>
      <c r="BC6" s="90" t="s">
        <v>94</v>
      </c>
      <c r="BD6" s="90" t="s">
        <v>85</v>
      </c>
    </row>
    <row r="7" spans="1:56" s="2" customFormat="1" ht="16.5" customHeight="1">
      <c r="A7" s="33"/>
      <c r="B7" s="34"/>
      <c r="C7" s="33"/>
      <c r="D7" s="33"/>
      <c r="E7" s="245" t="s">
        <v>17</v>
      </c>
      <c r="F7" s="265"/>
      <c r="G7" s="265"/>
      <c r="H7" s="265"/>
      <c r="I7" s="93"/>
      <c r="J7" s="33"/>
      <c r="K7" s="33"/>
      <c r="L7" s="4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Z7" s="90" t="s">
        <v>95</v>
      </c>
      <c r="BA7" s="90" t="s">
        <v>1</v>
      </c>
      <c r="BB7" s="90" t="s">
        <v>1</v>
      </c>
      <c r="BC7" s="90" t="s">
        <v>96</v>
      </c>
      <c r="BD7" s="90" t="s">
        <v>85</v>
      </c>
    </row>
    <row r="8" spans="1:56" s="2" customFormat="1" ht="11.25">
      <c r="A8" s="33"/>
      <c r="B8" s="34"/>
      <c r="C8" s="33"/>
      <c r="D8" s="33"/>
      <c r="E8" s="33"/>
      <c r="F8" s="33"/>
      <c r="G8" s="33"/>
      <c r="H8" s="33"/>
      <c r="I8" s="93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Z8" s="90" t="s">
        <v>97</v>
      </c>
      <c r="BA8" s="90" t="s">
        <v>1</v>
      </c>
      <c r="BB8" s="90" t="s">
        <v>1</v>
      </c>
      <c r="BC8" s="90" t="s">
        <v>98</v>
      </c>
      <c r="BD8" s="90" t="s">
        <v>85</v>
      </c>
    </row>
    <row r="9" spans="1:56" s="2" customFormat="1" ht="12" customHeight="1">
      <c r="A9" s="33"/>
      <c r="B9" s="34"/>
      <c r="C9" s="33"/>
      <c r="D9" s="28" t="s">
        <v>18</v>
      </c>
      <c r="E9" s="33"/>
      <c r="F9" s="26" t="s">
        <v>1</v>
      </c>
      <c r="G9" s="33"/>
      <c r="H9" s="33"/>
      <c r="I9" s="94" t="s">
        <v>19</v>
      </c>
      <c r="J9" s="26" t="s">
        <v>1</v>
      </c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Z9" s="90" t="s">
        <v>99</v>
      </c>
      <c r="BA9" s="90" t="s">
        <v>1</v>
      </c>
      <c r="BB9" s="90" t="s">
        <v>1</v>
      </c>
      <c r="BC9" s="90" t="s">
        <v>100</v>
      </c>
      <c r="BD9" s="90" t="s">
        <v>85</v>
      </c>
    </row>
    <row r="10" spans="1:56" s="2" customFormat="1" ht="12" customHeight="1">
      <c r="A10" s="33"/>
      <c r="B10" s="34"/>
      <c r="C10" s="33"/>
      <c r="D10" s="28" t="s">
        <v>20</v>
      </c>
      <c r="E10" s="33"/>
      <c r="F10" s="26" t="s">
        <v>21</v>
      </c>
      <c r="G10" s="33"/>
      <c r="H10" s="33"/>
      <c r="I10" s="94" t="s">
        <v>22</v>
      </c>
      <c r="J10" s="56" t="str">
        <f>'Rekapitulace stavby'!AN8</f>
        <v>29. 9. 2020</v>
      </c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Z10" s="90" t="s">
        <v>101</v>
      </c>
      <c r="BA10" s="90" t="s">
        <v>1</v>
      </c>
      <c r="BB10" s="90" t="s">
        <v>1</v>
      </c>
      <c r="BC10" s="90" t="s">
        <v>102</v>
      </c>
      <c r="BD10" s="90" t="s">
        <v>85</v>
      </c>
    </row>
    <row r="11" spans="1:56" s="2" customFormat="1" ht="10.9" customHeight="1">
      <c r="A11" s="33"/>
      <c r="B11" s="34"/>
      <c r="C11" s="33"/>
      <c r="D11" s="33"/>
      <c r="E11" s="33"/>
      <c r="F11" s="33"/>
      <c r="G11" s="33"/>
      <c r="H11" s="33"/>
      <c r="I11" s="9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Z11" s="90" t="s">
        <v>103</v>
      </c>
      <c r="BA11" s="90" t="s">
        <v>1</v>
      </c>
      <c r="BB11" s="90" t="s">
        <v>1</v>
      </c>
      <c r="BC11" s="90" t="s">
        <v>104</v>
      </c>
      <c r="BD11" s="90" t="s">
        <v>85</v>
      </c>
    </row>
    <row r="12" spans="1:56" s="2" customFormat="1" ht="12" customHeight="1">
      <c r="A12" s="33"/>
      <c r="B12" s="34"/>
      <c r="C12" s="33"/>
      <c r="D12" s="28" t="s">
        <v>24</v>
      </c>
      <c r="E12" s="33"/>
      <c r="F12" s="33"/>
      <c r="G12" s="33"/>
      <c r="H12" s="33"/>
      <c r="I12" s="94" t="s">
        <v>25</v>
      </c>
      <c r="J12" s="26" t="s">
        <v>1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Z12" s="90" t="s">
        <v>105</v>
      </c>
      <c r="BA12" s="90" t="s">
        <v>1</v>
      </c>
      <c r="BB12" s="90" t="s">
        <v>1</v>
      </c>
      <c r="BC12" s="90" t="s">
        <v>106</v>
      </c>
      <c r="BD12" s="90" t="s">
        <v>85</v>
      </c>
    </row>
    <row r="13" spans="1:56" s="2" customFormat="1" ht="18" customHeight="1">
      <c r="A13" s="33"/>
      <c r="B13" s="34"/>
      <c r="C13" s="33"/>
      <c r="D13" s="33"/>
      <c r="E13" s="26" t="s">
        <v>26</v>
      </c>
      <c r="F13" s="33"/>
      <c r="G13" s="33"/>
      <c r="H13" s="33"/>
      <c r="I13" s="94" t="s">
        <v>27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56" s="2" customFormat="1" ht="6.95" customHeight="1">
      <c r="A14" s="33"/>
      <c r="B14" s="34"/>
      <c r="C14" s="33"/>
      <c r="D14" s="33"/>
      <c r="E14" s="33"/>
      <c r="F14" s="33"/>
      <c r="G14" s="33"/>
      <c r="H14" s="33"/>
      <c r="I14" s="93"/>
      <c r="J14" s="33"/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56" s="2" customFormat="1" ht="12" customHeight="1">
      <c r="A15" s="33"/>
      <c r="B15" s="34"/>
      <c r="C15" s="33"/>
      <c r="D15" s="28" t="s">
        <v>28</v>
      </c>
      <c r="E15" s="33"/>
      <c r="F15" s="33"/>
      <c r="G15" s="33"/>
      <c r="H15" s="33"/>
      <c r="I15" s="94" t="s">
        <v>25</v>
      </c>
      <c r="J15" s="29" t="str">
        <f>'Rekapitulace stavby'!AN13</f>
        <v>Vyplň údaj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56" s="2" customFormat="1" ht="18" customHeight="1">
      <c r="A16" s="33"/>
      <c r="B16" s="34"/>
      <c r="C16" s="33"/>
      <c r="D16" s="33"/>
      <c r="E16" s="266" t="str">
        <f>'Rekapitulace stavby'!E14</f>
        <v>Vyplň údaj</v>
      </c>
      <c r="F16" s="229"/>
      <c r="G16" s="229"/>
      <c r="H16" s="229"/>
      <c r="I16" s="94" t="s">
        <v>27</v>
      </c>
      <c r="J16" s="29" t="str">
        <f>'Rekapitulace stavby'!AN14</f>
        <v>Vyplň údaj</v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6.95" customHeight="1">
      <c r="A17" s="33"/>
      <c r="B17" s="34"/>
      <c r="C17" s="33"/>
      <c r="D17" s="33"/>
      <c r="E17" s="33"/>
      <c r="F17" s="33"/>
      <c r="G17" s="33"/>
      <c r="H17" s="33"/>
      <c r="I17" s="93"/>
      <c r="J17" s="33"/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2" customHeight="1">
      <c r="A18" s="33"/>
      <c r="B18" s="34"/>
      <c r="C18" s="33"/>
      <c r="D18" s="28" t="s">
        <v>30</v>
      </c>
      <c r="E18" s="33"/>
      <c r="F18" s="33"/>
      <c r="G18" s="33"/>
      <c r="H18" s="33"/>
      <c r="I18" s="94" t="s">
        <v>25</v>
      </c>
      <c r="J18" s="26" t="s">
        <v>1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8" customHeight="1">
      <c r="A19" s="33"/>
      <c r="B19" s="34"/>
      <c r="C19" s="33"/>
      <c r="D19" s="33"/>
      <c r="E19" s="26" t="s">
        <v>31</v>
      </c>
      <c r="F19" s="33"/>
      <c r="G19" s="33"/>
      <c r="H19" s="33"/>
      <c r="I19" s="94" t="s">
        <v>27</v>
      </c>
      <c r="J19" s="26" t="s">
        <v>1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6.95" customHeight="1">
      <c r="A20" s="33"/>
      <c r="B20" s="34"/>
      <c r="C20" s="33"/>
      <c r="D20" s="33"/>
      <c r="E20" s="33"/>
      <c r="F20" s="33"/>
      <c r="G20" s="33"/>
      <c r="H20" s="33"/>
      <c r="I20" s="93"/>
      <c r="J20" s="33"/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2" customHeight="1">
      <c r="A21" s="33"/>
      <c r="B21" s="34"/>
      <c r="C21" s="33"/>
      <c r="D21" s="28" t="s">
        <v>33</v>
      </c>
      <c r="E21" s="33"/>
      <c r="F21" s="33"/>
      <c r="G21" s="33"/>
      <c r="H21" s="33"/>
      <c r="I21" s="94" t="s">
        <v>25</v>
      </c>
      <c r="J21" s="26" t="s">
        <v>1</v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8" customHeight="1">
      <c r="A22" s="33"/>
      <c r="B22" s="34"/>
      <c r="C22" s="33"/>
      <c r="D22" s="33"/>
      <c r="E22" s="26" t="s">
        <v>34</v>
      </c>
      <c r="F22" s="33"/>
      <c r="G22" s="33"/>
      <c r="H22" s="33"/>
      <c r="I22" s="94" t="s">
        <v>27</v>
      </c>
      <c r="J22" s="26" t="s">
        <v>1</v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6.95" customHeight="1">
      <c r="A23" s="33"/>
      <c r="B23" s="34"/>
      <c r="C23" s="33"/>
      <c r="D23" s="33"/>
      <c r="E23" s="33"/>
      <c r="F23" s="33"/>
      <c r="G23" s="33"/>
      <c r="H23" s="33"/>
      <c r="I23" s="93"/>
      <c r="J23" s="33"/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2" customHeight="1">
      <c r="A24" s="33"/>
      <c r="B24" s="34"/>
      <c r="C24" s="33"/>
      <c r="D24" s="28" t="s">
        <v>35</v>
      </c>
      <c r="E24" s="33"/>
      <c r="F24" s="33"/>
      <c r="G24" s="33"/>
      <c r="H24" s="33"/>
      <c r="I24" s="9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8" customFormat="1" ht="16.5" customHeight="1">
      <c r="A25" s="95"/>
      <c r="B25" s="96"/>
      <c r="C25" s="95"/>
      <c r="D25" s="95"/>
      <c r="E25" s="234" t="s">
        <v>1</v>
      </c>
      <c r="F25" s="234"/>
      <c r="G25" s="234"/>
      <c r="H25" s="234"/>
      <c r="I25" s="97"/>
      <c r="J25" s="95"/>
      <c r="K25" s="95"/>
      <c r="L25" s="98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</row>
    <row r="26" spans="1:31" s="2" customFormat="1" ht="6.95" customHeight="1">
      <c r="A26" s="33"/>
      <c r="B26" s="34"/>
      <c r="C26" s="33"/>
      <c r="D26" s="33"/>
      <c r="E26" s="33"/>
      <c r="F26" s="33"/>
      <c r="G26" s="33"/>
      <c r="H26" s="33"/>
      <c r="I26" s="93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5" customHeight="1">
      <c r="A27" s="33"/>
      <c r="B27" s="34"/>
      <c r="C27" s="33"/>
      <c r="D27" s="67"/>
      <c r="E27" s="67"/>
      <c r="F27" s="67"/>
      <c r="G27" s="67"/>
      <c r="H27" s="67"/>
      <c r="I27" s="99"/>
      <c r="J27" s="67"/>
      <c r="K27" s="67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25.35" customHeight="1">
      <c r="A28" s="33"/>
      <c r="B28" s="34"/>
      <c r="C28" s="33"/>
      <c r="D28" s="100" t="s">
        <v>36</v>
      </c>
      <c r="E28" s="33"/>
      <c r="F28" s="33"/>
      <c r="G28" s="33"/>
      <c r="H28" s="33"/>
      <c r="I28" s="93"/>
      <c r="J28" s="72">
        <f>ROUND(J122, 2)</f>
        <v>0</v>
      </c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67"/>
      <c r="E29" s="67"/>
      <c r="F29" s="67"/>
      <c r="G29" s="67"/>
      <c r="H29" s="67"/>
      <c r="I29" s="99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14.45" customHeight="1">
      <c r="A30" s="33"/>
      <c r="B30" s="34"/>
      <c r="C30" s="33"/>
      <c r="D30" s="33"/>
      <c r="E30" s="33"/>
      <c r="F30" s="37" t="s">
        <v>38</v>
      </c>
      <c r="G30" s="33"/>
      <c r="H30" s="33"/>
      <c r="I30" s="101" t="s">
        <v>37</v>
      </c>
      <c r="J30" s="37" t="s">
        <v>39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14.45" customHeight="1">
      <c r="A31" s="33"/>
      <c r="B31" s="34"/>
      <c r="C31" s="33"/>
      <c r="D31" s="102" t="s">
        <v>40</v>
      </c>
      <c r="E31" s="28" t="s">
        <v>41</v>
      </c>
      <c r="F31" s="103">
        <f>ROUND((SUM(BE122:BE292)),  2)</f>
        <v>0</v>
      </c>
      <c r="G31" s="33"/>
      <c r="H31" s="33"/>
      <c r="I31" s="104">
        <v>0.21</v>
      </c>
      <c r="J31" s="103">
        <f>ROUND(((SUM(BE122:BE292))*I31),  2)</f>
        <v>0</v>
      </c>
      <c r="K31" s="33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4"/>
      <c r="C32" s="33"/>
      <c r="D32" s="33"/>
      <c r="E32" s="28" t="s">
        <v>42</v>
      </c>
      <c r="F32" s="103">
        <f>ROUND((SUM(BF122:BF292)),  2)</f>
        <v>0</v>
      </c>
      <c r="G32" s="33"/>
      <c r="H32" s="33"/>
      <c r="I32" s="104">
        <v>0.15</v>
      </c>
      <c r="J32" s="103">
        <f>ROUND(((SUM(BF122:BF292))*I32), 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hidden="1" customHeight="1">
      <c r="A33" s="33"/>
      <c r="B33" s="34"/>
      <c r="C33" s="33"/>
      <c r="D33" s="33"/>
      <c r="E33" s="28" t="s">
        <v>43</v>
      </c>
      <c r="F33" s="103">
        <f>ROUND((SUM(BG122:BG292)),  2)</f>
        <v>0</v>
      </c>
      <c r="G33" s="33"/>
      <c r="H33" s="33"/>
      <c r="I33" s="104">
        <v>0.21</v>
      </c>
      <c r="J33" s="103">
        <f>0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hidden="1" customHeight="1">
      <c r="A34" s="33"/>
      <c r="B34" s="34"/>
      <c r="C34" s="33"/>
      <c r="D34" s="33"/>
      <c r="E34" s="28" t="s">
        <v>44</v>
      </c>
      <c r="F34" s="103">
        <f>ROUND((SUM(BH122:BH292)),  2)</f>
        <v>0</v>
      </c>
      <c r="G34" s="33"/>
      <c r="H34" s="33"/>
      <c r="I34" s="104">
        <v>0.15</v>
      </c>
      <c r="J34" s="103">
        <f>0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33"/>
      <c r="E35" s="28" t="s">
        <v>45</v>
      </c>
      <c r="F35" s="103">
        <f>ROUND((SUM(BI122:BI292)),  2)</f>
        <v>0</v>
      </c>
      <c r="G35" s="33"/>
      <c r="H35" s="33"/>
      <c r="I35" s="104">
        <v>0</v>
      </c>
      <c r="J35" s="103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6.95" customHeight="1">
      <c r="A36" s="33"/>
      <c r="B36" s="34"/>
      <c r="C36" s="33"/>
      <c r="D36" s="33"/>
      <c r="E36" s="33"/>
      <c r="F36" s="33"/>
      <c r="G36" s="33"/>
      <c r="H36" s="33"/>
      <c r="I36" s="93"/>
      <c r="J36" s="33"/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25.35" customHeight="1">
      <c r="A37" s="33"/>
      <c r="B37" s="34"/>
      <c r="C37" s="105"/>
      <c r="D37" s="106" t="s">
        <v>46</v>
      </c>
      <c r="E37" s="61"/>
      <c r="F37" s="61"/>
      <c r="G37" s="107" t="s">
        <v>47</v>
      </c>
      <c r="H37" s="108" t="s">
        <v>48</v>
      </c>
      <c r="I37" s="109"/>
      <c r="J37" s="110">
        <f>SUM(J28:J35)</f>
        <v>0</v>
      </c>
      <c r="K37" s="111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customHeight="1">
      <c r="A38" s="33"/>
      <c r="B38" s="34"/>
      <c r="C38" s="33"/>
      <c r="D38" s="33"/>
      <c r="E38" s="33"/>
      <c r="F38" s="33"/>
      <c r="G38" s="33"/>
      <c r="H38" s="33"/>
      <c r="I38" s="93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1" customFormat="1" ht="14.45" customHeight="1">
      <c r="B39" s="21"/>
      <c r="I39" s="89"/>
      <c r="L39" s="21"/>
    </row>
    <row r="40" spans="1:31" s="1" customFormat="1" ht="14.45" customHeight="1">
      <c r="B40" s="21"/>
      <c r="I40" s="89"/>
      <c r="L40" s="21"/>
    </row>
    <row r="41" spans="1:31" s="1" customFormat="1" ht="14.45" customHeight="1">
      <c r="B41" s="21"/>
      <c r="I41" s="89"/>
      <c r="L41" s="21"/>
    </row>
    <row r="42" spans="1:31" s="1" customFormat="1" ht="14.45" customHeight="1">
      <c r="B42" s="21"/>
      <c r="I42" s="89"/>
      <c r="L42" s="21"/>
    </row>
    <row r="43" spans="1:31" s="1" customFormat="1" ht="14.45" customHeight="1">
      <c r="B43" s="21"/>
      <c r="I43" s="89"/>
      <c r="L43" s="21"/>
    </row>
    <row r="44" spans="1:31" s="1" customFormat="1" ht="14.45" customHeight="1">
      <c r="B44" s="21"/>
      <c r="I44" s="89"/>
      <c r="L44" s="21"/>
    </row>
    <row r="45" spans="1:31" s="1" customFormat="1" ht="14.45" customHeight="1">
      <c r="B45" s="21"/>
      <c r="I45" s="89"/>
      <c r="L45" s="21"/>
    </row>
    <row r="46" spans="1:31" s="1" customFormat="1" ht="14.45" customHeight="1">
      <c r="B46" s="21"/>
      <c r="I46" s="89"/>
      <c r="L46" s="21"/>
    </row>
    <row r="47" spans="1:31" s="1" customFormat="1" ht="14.45" customHeight="1">
      <c r="B47" s="21"/>
      <c r="I47" s="89"/>
      <c r="L47" s="21"/>
    </row>
    <row r="48" spans="1:31" s="1" customFormat="1" ht="14.45" customHeight="1">
      <c r="B48" s="21"/>
      <c r="I48" s="89"/>
      <c r="L48" s="21"/>
    </row>
    <row r="49" spans="1:31" s="1" customFormat="1" ht="14.45" customHeight="1">
      <c r="B49" s="21"/>
      <c r="I49" s="89"/>
      <c r="L49" s="21"/>
    </row>
    <row r="50" spans="1:31" s="2" customFormat="1" ht="14.45" customHeight="1">
      <c r="B50" s="43"/>
      <c r="D50" s="44" t="s">
        <v>49</v>
      </c>
      <c r="E50" s="45"/>
      <c r="F50" s="45"/>
      <c r="G50" s="44" t="s">
        <v>50</v>
      </c>
      <c r="H50" s="45"/>
      <c r="I50" s="112"/>
      <c r="J50" s="45"/>
      <c r="K50" s="45"/>
      <c r="L50" s="43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3"/>
      <c r="B61" s="34"/>
      <c r="C61" s="33"/>
      <c r="D61" s="46" t="s">
        <v>51</v>
      </c>
      <c r="E61" s="36"/>
      <c r="F61" s="113" t="s">
        <v>52</v>
      </c>
      <c r="G61" s="46" t="s">
        <v>51</v>
      </c>
      <c r="H61" s="36"/>
      <c r="I61" s="114"/>
      <c r="J61" s="115" t="s">
        <v>52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3"/>
      <c r="B65" s="34"/>
      <c r="C65" s="33"/>
      <c r="D65" s="44" t="s">
        <v>53</v>
      </c>
      <c r="E65" s="47"/>
      <c r="F65" s="47"/>
      <c r="G65" s="44" t="s">
        <v>54</v>
      </c>
      <c r="H65" s="47"/>
      <c r="I65" s="116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3"/>
      <c r="B76" s="34"/>
      <c r="C76" s="33"/>
      <c r="D76" s="46" t="s">
        <v>51</v>
      </c>
      <c r="E76" s="36"/>
      <c r="F76" s="113" t="s">
        <v>52</v>
      </c>
      <c r="G76" s="46" t="s">
        <v>51</v>
      </c>
      <c r="H76" s="36"/>
      <c r="I76" s="114"/>
      <c r="J76" s="115" t="s">
        <v>52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117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118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107</v>
      </c>
      <c r="D82" s="33"/>
      <c r="E82" s="33"/>
      <c r="F82" s="33"/>
      <c r="G82" s="33"/>
      <c r="H82" s="33"/>
      <c r="I82" s="9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9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16</v>
      </c>
      <c r="D84" s="33"/>
      <c r="E84" s="33"/>
      <c r="F84" s="33"/>
      <c r="G84" s="33"/>
      <c r="H84" s="33"/>
      <c r="I84" s="9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45" t="str">
        <f>E7</f>
        <v>Prodloužení splaškové kanalizace Poličná - hřiště</v>
      </c>
      <c r="F85" s="265"/>
      <c r="G85" s="265"/>
      <c r="H85" s="265"/>
      <c r="I85" s="9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6.95" customHeight="1">
      <c r="A86" s="33"/>
      <c r="B86" s="34"/>
      <c r="C86" s="33"/>
      <c r="D86" s="33"/>
      <c r="E86" s="33"/>
      <c r="F86" s="33"/>
      <c r="G86" s="33"/>
      <c r="H86" s="33"/>
      <c r="I86" s="93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2" customHeight="1">
      <c r="A87" s="33"/>
      <c r="B87" s="34"/>
      <c r="C87" s="28" t="s">
        <v>20</v>
      </c>
      <c r="D87" s="33"/>
      <c r="E87" s="33"/>
      <c r="F87" s="26" t="str">
        <f>F10</f>
        <v>Poličná</v>
      </c>
      <c r="G87" s="33"/>
      <c r="H87" s="33"/>
      <c r="I87" s="94" t="s">
        <v>22</v>
      </c>
      <c r="J87" s="56" t="str">
        <f>IF(J10="","",J10)</f>
        <v>29. 9. 2020</v>
      </c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9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25.7" customHeight="1">
      <c r="A89" s="33"/>
      <c r="B89" s="34"/>
      <c r="C89" s="28" t="s">
        <v>24</v>
      </c>
      <c r="D89" s="33"/>
      <c r="E89" s="33"/>
      <c r="F89" s="26" t="str">
        <f>E13</f>
        <v>Obec Poličná</v>
      </c>
      <c r="G89" s="33"/>
      <c r="H89" s="33"/>
      <c r="I89" s="94" t="s">
        <v>30</v>
      </c>
      <c r="J89" s="31" t="str">
        <f>E19</f>
        <v>Ivo Hradil-VODOPROJEKT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15.2" customHeight="1">
      <c r="A90" s="33"/>
      <c r="B90" s="34"/>
      <c r="C90" s="28" t="s">
        <v>28</v>
      </c>
      <c r="D90" s="33"/>
      <c r="E90" s="33"/>
      <c r="F90" s="26" t="str">
        <f>IF(E16="","",E16)</f>
        <v>Vyplň údaj</v>
      </c>
      <c r="G90" s="33"/>
      <c r="H90" s="33"/>
      <c r="I90" s="94" t="s">
        <v>33</v>
      </c>
      <c r="J90" s="31" t="str">
        <f>E22</f>
        <v>Fajfrová Irena</v>
      </c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0.35" customHeight="1">
      <c r="A91" s="33"/>
      <c r="B91" s="34"/>
      <c r="C91" s="33"/>
      <c r="D91" s="33"/>
      <c r="E91" s="33"/>
      <c r="F91" s="33"/>
      <c r="G91" s="33"/>
      <c r="H91" s="33"/>
      <c r="I91" s="93"/>
      <c r="J91" s="33"/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29.25" customHeight="1">
      <c r="A92" s="33"/>
      <c r="B92" s="34"/>
      <c r="C92" s="119" t="s">
        <v>108</v>
      </c>
      <c r="D92" s="105"/>
      <c r="E92" s="105"/>
      <c r="F92" s="105"/>
      <c r="G92" s="105"/>
      <c r="H92" s="105"/>
      <c r="I92" s="120"/>
      <c r="J92" s="121" t="s">
        <v>109</v>
      </c>
      <c r="K92" s="105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93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2.9" customHeight="1">
      <c r="A94" s="33"/>
      <c r="B94" s="34"/>
      <c r="C94" s="122" t="s">
        <v>110</v>
      </c>
      <c r="D94" s="33"/>
      <c r="E94" s="33"/>
      <c r="F94" s="33"/>
      <c r="G94" s="33"/>
      <c r="H94" s="33"/>
      <c r="I94" s="93"/>
      <c r="J94" s="72">
        <f>J122</f>
        <v>0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U94" s="18" t="s">
        <v>111</v>
      </c>
    </row>
    <row r="95" spans="1:47" s="9" customFormat="1" ht="24.95" customHeight="1">
      <c r="B95" s="123"/>
      <c r="D95" s="124" t="s">
        <v>112</v>
      </c>
      <c r="E95" s="125"/>
      <c r="F95" s="125"/>
      <c r="G95" s="125"/>
      <c r="H95" s="125"/>
      <c r="I95" s="126"/>
      <c r="J95" s="127">
        <f>J123</f>
        <v>0</v>
      </c>
      <c r="L95" s="123"/>
    </row>
    <row r="96" spans="1:47" s="10" customFormat="1" ht="19.899999999999999" customHeight="1">
      <c r="B96" s="128"/>
      <c r="D96" s="129" t="s">
        <v>113</v>
      </c>
      <c r="E96" s="130"/>
      <c r="F96" s="130"/>
      <c r="G96" s="130"/>
      <c r="H96" s="130"/>
      <c r="I96" s="131"/>
      <c r="J96" s="132">
        <f>J124</f>
        <v>0</v>
      </c>
      <c r="L96" s="128"/>
    </row>
    <row r="97" spans="1:31" s="10" customFormat="1" ht="19.899999999999999" customHeight="1">
      <c r="B97" s="128"/>
      <c r="D97" s="129" t="s">
        <v>114</v>
      </c>
      <c r="E97" s="130"/>
      <c r="F97" s="130"/>
      <c r="G97" s="130"/>
      <c r="H97" s="130"/>
      <c r="I97" s="131"/>
      <c r="J97" s="132">
        <f>J232</f>
        <v>0</v>
      </c>
      <c r="L97" s="128"/>
    </row>
    <row r="98" spans="1:31" s="10" customFormat="1" ht="19.899999999999999" customHeight="1">
      <c r="B98" s="128"/>
      <c r="D98" s="129" t="s">
        <v>115</v>
      </c>
      <c r="E98" s="130"/>
      <c r="F98" s="130"/>
      <c r="G98" s="130"/>
      <c r="H98" s="130"/>
      <c r="I98" s="131"/>
      <c r="J98" s="132">
        <f>J235</f>
        <v>0</v>
      </c>
      <c r="L98" s="128"/>
    </row>
    <row r="99" spans="1:31" s="10" customFormat="1" ht="19.899999999999999" customHeight="1">
      <c r="B99" s="128"/>
      <c r="D99" s="129" t="s">
        <v>116</v>
      </c>
      <c r="E99" s="130"/>
      <c r="F99" s="130"/>
      <c r="G99" s="130"/>
      <c r="H99" s="130"/>
      <c r="I99" s="131"/>
      <c r="J99" s="132">
        <f>J240</f>
        <v>0</v>
      </c>
      <c r="L99" s="128"/>
    </row>
    <row r="100" spans="1:31" s="10" customFormat="1" ht="19.899999999999999" customHeight="1">
      <c r="B100" s="128"/>
      <c r="D100" s="129" t="s">
        <v>117</v>
      </c>
      <c r="E100" s="130"/>
      <c r="F100" s="130"/>
      <c r="G100" s="130"/>
      <c r="H100" s="130"/>
      <c r="I100" s="131"/>
      <c r="J100" s="132">
        <f>J282</f>
        <v>0</v>
      </c>
      <c r="L100" s="128"/>
    </row>
    <row r="101" spans="1:31" s="9" customFormat="1" ht="24.95" customHeight="1">
      <c r="B101" s="123"/>
      <c r="D101" s="124" t="s">
        <v>118</v>
      </c>
      <c r="E101" s="125"/>
      <c r="F101" s="125"/>
      <c r="G101" s="125"/>
      <c r="H101" s="125"/>
      <c r="I101" s="126"/>
      <c r="J101" s="127">
        <f>J284</f>
        <v>0</v>
      </c>
      <c r="L101" s="123"/>
    </row>
    <row r="102" spans="1:31" s="10" customFormat="1" ht="19.899999999999999" customHeight="1">
      <c r="B102" s="128"/>
      <c r="D102" s="129" t="s">
        <v>119</v>
      </c>
      <c r="E102" s="130"/>
      <c r="F102" s="130"/>
      <c r="G102" s="130"/>
      <c r="H102" s="130"/>
      <c r="I102" s="131"/>
      <c r="J102" s="132">
        <f>J285</f>
        <v>0</v>
      </c>
      <c r="L102" s="128"/>
    </row>
    <row r="103" spans="1:31" s="10" customFormat="1" ht="19.899999999999999" customHeight="1">
      <c r="B103" s="128"/>
      <c r="D103" s="129" t="s">
        <v>120</v>
      </c>
      <c r="E103" s="130"/>
      <c r="F103" s="130"/>
      <c r="G103" s="130"/>
      <c r="H103" s="130"/>
      <c r="I103" s="131"/>
      <c r="J103" s="132">
        <f>J289</f>
        <v>0</v>
      </c>
      <c r="L103" s="128"/>
    </row>
    <row r="104" spans="1:31" s="10" customFormat="1" ht="19.899999999999999" customHeight="1">
      <c r="B104" s="128"/>
      <c r="D104" s="129" t="s">
        <v>121</v>
      </c>
      <c r="E104" s="130"/>
      <c r="F104" s="130"/>
      <c r="G104" s="130"/>
      <c r="H104" s="130"/>
      <c r="I104" s="131"/>
      <c r="J104" s="132">
        <f>J291</f>
        <v>0</v>
      </c>
      <c r="L104" s="128"/>
    </row>
    <row r="105" spans="1:31" s="2" customFormat="1" ht="21.75" customHeight="1">
      <c r="A105" s="33"/>
      <c r="B105" s="34"/>
      <c r="C105" s="33"/>
      <c r="D105" s="33"/>
      <c r="E105" s="33"/>
      <c r="F105" s="33"/>
      <c r="G105" s="33"/>
      <c r="H105" s="33"/>
      <c r="I105" s="93"/>
      <c r="J105" s="33"/>
      <c r="K105" s="33"/>
      <c r="L105" s="4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31" s="2" customFormat="1" ht="6.95" customHeight="1">
      <c r="A106" s="33"/>
      <c r="B106" s="48"/>
      <c r="C106" s="49"/>
      <c r="D106" s="49"/>
      <c r="E106" s="49"/>
      <c r="F106" s="49"/>
      <c r="G106" s="49"/>
      <c r="H106" s="49"/>
      <c r="I106" s="117"/>
      <c r="J106" s="49"/>
      <c r="K106" s="49"/>
      <c r="L106" s="4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10" spans="1:31" s="2" customFormat="1" ht="6.95" customHeight="1">
      <c r="A110" s="33"/>
      <c r="B110" s="50"/>
      <c r="C110" s="51"/>
      <c r="D110" s="51"/>
      <c r="E110" s="51"/>
      <c r="F110" s="51"/>
      <c r="G110" s="51"/>
      <c r="H110" s="51"/>
      <c r="I110" s="118"/>
      <c r="J110" s="51"/>
      <c r="K110" s="51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24.95" customHeight="1">
      <c r="A111" s="33"/>
      <c r="B111" s="34"/>
      <c r="C111" s="22" t="s">
        <v>122</v>
      </c>
      <c r="D111" s="33"/>
      <c r="E111" s="33"/>
      <c r="F111" s="33"/>
      <c r="G111" s="33"/>
      <c r="H111" s="33"/>
      <c r="I111" s="9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6.95" customHeight="1">
      <c r="A112" s="33"/>
      <c r="B112" s="34"/>
      <c r="C112" s="33"/>
      <c r="D112" s="33"/>
      <c r="E112" s="33"/>
      <c r="F112" s="33"/>
      <c r="G112" s="33"/>
      <c r="H112" s="33"/>
      <c r="I112" s="9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2" customHeight="1">
      <c r="A113" s="33"/>
      <c r="B113" s="34"/>
      <c r="C113" s="28" t="s">
        <v>16</v>
      </c>
      <c r="D113" s="33"/>
      <c r="E113" s="33"/>
      <c r="F113" s="33"/>
      <c r="G113" s="33"/>
      <c r="H113" s="33"/>
      <c r="I113" s="9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6.5" customHeight="1">
      <c r="A114" s="33"/>
      <c r="B114" s="34"/>
      <c r="C114" s="33"/>
      <c r="D114" s="33"/>
      <c r="E114" s="245" t="str">
        <f>E7</f>
        <v>Prodloužení splaškové kanalizace Poličná - hřiště</v>
      </c>
      <c r="F114" s="265"/>
      <c r="G114" s="265"/>
      <c r="H114" s="265"/>
      <c r="I114" s="9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6.95" customHeight="1">
      <c r="A115" s="33"/>
      <c r="B115" s="34"/>
      <c r="C115" s="33"/>
      <c r="D115" s="33"/>
      <c r="E115" s="33"/>
      <c r="F115" s="33"/>
      <c r="G115" s="33"/>
      <c r="H115" s="33"/>
      <c r="I115" s="9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2" customHeight="1">
      <c r="A116" s="33"/>
      <c r="B116" s="34"/>
      <c r="C116" s="28" t="s">
        <v>20</v>
      </c>
      <c r="D116" s="33"/>
      <c r="E116" s="33"/>
      <c r="F116" s="26" t="str">
        <f>F10</f>
        <v>Poličná</v>
      </c>
      <c r="G116" s="33"/>
      <c r="H116" s="33"/>
      <c r="I116" s="94" t="s">
        <v>22</v>
      </c>
      <c r="J116" s="56" t="str">
        <f>IF(J10="","",J10)</f>
        <v>29. 9. 2020</v>
      </c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6.95" customHeight="1">
      <c r="A117" s="33"/>
      <c r="B117" s="34"/>
      <c r="C117" s="33"/>
      <c r="D117" s="33"/>
      <c r="E117" s="33"/>
      <c r="F117" s="33"/>
      <c r="G117" s="33"/>
      <c r="H117" s="33"/>
      <c r="I117" s="9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25.7" customHeight="1">
      <c r="A118" s="33"/>
      <c r="B118" s="34"/>
      <c r="C118" s="28" t="s">
        <v>24</v>
      </c>
      <c r="D118" s="33"/>
      <c r="E118" s="33"/>
      <c r="F118" s="26" t="str">
        <f>E13</f>
        <v>Obec Poličná</v>
      </c>
      <c r="G118" s="33"/>
      <c r="H118" s="33"/>
      <c r="I118" s="94" t="s">
        <v>30</v>
      </c>
      <c r="J118" s="31" t="str">
        <f>E19</f>
        <v>Ivo Hradil-VODOPROJEKT</v>
      </c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15.2" customHeight="1">
      <c r="A119" s="33"/>
      <c r="B119" s="34"/>
      <c r="C119" s="28" t="s">
        <v>28</v>
      </c>
      <c r="D119" s="33"/>
      <c r="E119" s="33"/>
      <c r="F119" s="26" t="str">
        <f>IF(E16="","",E16)</f>
        <v>Vyplň údaj</v>
      </c>
      <c r="G119" s="33"/>
      <c r="H119" s="33"/>
      <c r="I119" s="94" t="s">
        <v>33</v>
      </c>
      <c r="J119" s="31" t="str">
        <f>E22</f>
        <v>Fajfrová Irena</v>
      </c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10.35" customHeight="1">
      <c r="A120" s="33"/>
      <c r="B120" s="34"/>
      <c r="C120" s="33"/>
      <c r="D120" s="33"/>
      <c r="E120" s="33"/>
      <c r="F120" s="33"/>
      <c r="G120" s="33"/>
      <c r="H120" s="33"/>
      <c r="I120" s="9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11" customFormat="1" ht="29.25" customHeight="1">
      <c r="A121" s="133"/>
      <c r="B121" s="134"/>
      <c r="C121" s="135" t="s">
        <v>123</v>
      </c>
      <c r="D121" s="136" t="s">
        <v>61</v>
      </c>
      <c r="E121" s="136" t="s">
        <v>57</v>
      </c>
      <c r="F121" s="136" t="s">
        <v>58</v>
      </c>
      <c r="G121" s="136" t="s">
        <v>124</v>
      </c>
      <c r="H121" s="136" t="s">
        <v>125</v>
      </c>
      <c r="I121" s="137" t="s">
        <v>126</v>
      </c>
      <c r="J121" s="136" t="s">
        <v>109</v>
      </c>
      <c r="K121" s="138" t="s">
        <v>127</v>
      </c>
      <c r="L121" s="139"/>
      <c r="M121" s="63" t="s">
        <v>1</v>
      </c>
      <c r="N121" s="64" t="s">
        <v>40</v>
      </c>
      <c r="O121" s="64" t="s">
        <v>128</v>
      </c>
      <c r="P121" s="64" t="s">
        <v>129</v>
      </c>
      <c r="Q121" s="64" t="s">
        <v>130</v>
      </c>
      <c r="R121" s="64" t="s">
        <v>131</v>
      </c>
      <c r="S121" s="64" t="s">
        <v>132</v>
      </c>
      <c r="T121" s="65" t="s">
        <v>133</v>
      </c>
      <c r="U121" s="133"/>
      <c r="V121" s="133"/>
      <c r="W121" s="133"/>
      <c r="X121" s="133"/>
      <c r="Y121" s="133"/>
      <c r="Z121" s="133"/>
      <c r="AA121" s="133"/>
      <c r="AB121" s="133"/>
      <c r="AC121" s="133"/>
      <c r="AD121" s="133"/>
      <c r="AE121" s="133"/>
    </row>
    <row r="122" spans="1:65" s="2" customFormat="1" ht="22.9" customHeight="1">
      <c r="A122" s="33"/>
      <c r="B122" s="34"/>
      <c r="C122" s="70" t="s">
        <v>134</v>
      </c>
      <c r="D122" s="33"/>
      <c r="E122" s="33"/>
      <c r="F122" s="33"/>
      <c r="G122" s="33"/>
      <c r="H122" s="33"/>
      <c r="I122" s="93"/>
      <c r="J122" s="140">
        <f>BK122</f>
        <v>0</v>
      </c>
      <c r="K122" s="33"/>
      <c r="L122" s="34"/>
      <c r="M122" s="66"/>
      <c r="N122" s="57"/>
      <c r="O122" s="67"/>
      <c r="P122" s="141">
        <f>P123+P284</f>
        <v>0</v>
      </c>
      <c r="Q122" s="67"/>
      <c r="R122" s="141">
        <f>R123+R284</f>
        <v>413.64651004999996</v>
      </c>
      <c r="S122" s="67"/>
      <c r="T122" s="142">
        <f>T123+T284</f>
        <v>0</v>
      </c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T122" s="18" t="s">
        <v>75</v>
      </c>
      <c r="AU122" s="18" t="s">
        <v>111</v>
      </c>
      <c r="BK122" s="143">
        <f>BK123+BK284</f>
        <v>0</v>
      </c>
    </row>
    <row r="123" spans="1:65" s="12" customFormat="1" ht="25.9" customHeight="1">
      <c r="B123" s="144"/>
      <c r="D123" s="145" t="s">
        <v>75</v>
      </c>
      <c r="E123" s="146" t="s">
        <v>135</v>
      </c>
      <c r="F123" s="146" t="s">
        <v>136</v>
      </c>
      <c r="I123" s="147"/>
      <c r="J123" s="148">
        <f>BK123</f>
        <v>0</v>
      </c>
      <c r="L123" s="144"/>
      <c r="M123" s="149"/>
      <c r="N123" s="150"/>
      <c r="O123" s="150"/>
      <c r="P123" s="151">
        <f>P124+P232+P235+P240+P282</f>
        <v>0</v>
      </c>
      <c r="Q123" s="150"/>
      <c r="R123" s="151">
        <f>R124+R232+R235+R240+R282</f>
        <v>413.64651004999996</v>
      </c>
      <c r="S123" s="150"/>
      <c r="T123" s="152">
        <f>T124+T232+T235+T240+T282</f>
        <v>0</v>
      </c>
      <c r="AR123" s="145" t="s">
        <v>81</v>
      </c>
      <c r="AT123" s="153" t="s">
        <v>75</v>
      </c>
      <c r="AU123" s="153" t="s">
        <v>76</v>
      </c>
      <c r="AY123" s="145" t="s">
        <v>137</v>
      </c>
      <c r="BK123" s="154">
        <f>BK124+BK232+BK235+BK240+BK282</f>
        <v>0</v>
      </c>
    </row>
    <row r="124" spans="1:65" s="12" customFormat="1" ht="22.9" customHeight="1">
      <c r="B124" s="144"/>
      <c r="D124" s="145" t="s">
        <v>75</v>
      </c>
      <c r="E124" s="155" t="s">
        <v>81</v>
      </c>
      <c r="F124" s="155" t="s">
        <v>138</v>
      </c>
      <c r="I124" s="147"/>
      <c r="J124" s="156">
        <f>BK124</f>
        <v>0</v>
      </c>
      <c r="L124" s="144"/>
      <c r="M124" s="149"/>
      <c r="N124" s="150"/>
      <c r="O124" s="150"/>
      <c r="P124" s="151">
        <f>SUM(P125:P231)</f>
        <v>0</v>
      </c>
      <c r="Q124" s="150"/>
      <c r="R124" s="151">
        <f>SUM(R125:R231)</f>
        <v>311.53607284999998</v>
      </c>
      <c r="S124" s="150"/>
      <c r="T124" s="152">
        <f>SUM(T125:T231)</f>
        <v>0</v>
      </c>
      <c r="AR124" s="145" t="s">
        <v>81</v>
      </c>
      <c r="AT124" s="153" t="s">
        <v>75</v>
      </c>
      <c r="AU124" s="153" t="s">
        <v>81</v>
      </c>
      <c r="AY124" s="145" t="s">
        <v>137</v>
      </c>
      <c r="BK124" s="154">
        <f>SUM(BK125:BK231)</f>
        <v>0</v>
      </c>
    </row>
    <row r="125" spans="1:65" s="2" customFormat="1" ht="21.75" customHeight="1">
      <c r="A125" s="33"/>
      <c r="B125" s="157"/>
      <c r="C125" s="158" t="s">
        <v>81</v>
      </c>
      <c r="D125" s="158" t="s">
        <v>139</v>
      </c>
      <c r="E125" s="159" t="s">
        <v>140</v>
      </c>
      <c r="F125" s="160" t="s">
        <v>141</v>
      </c>
      <c r="G125" s="161" t="s">
        <v>142</v>
      </c>
      <c r="H125" s="162">
        <v>450</v>
      </c>
      <c r="I125" s="163"/>
      <c r="J125" s="164">
        <f>ROUND(I125*H125,2)</f>
        <v>0</v>
      </c>
      <c r="K125" s="160" t="s">
        <v>143</v>
      </c>
      <c r="L125" s="34"/>
      <c r="M125" s="165" t="s">
        <v>1</v>
      </c>
      <c r="N125" s="166" t="s">
        <v>41</v>
      </c>
      <c r="O125" s="59"/>
      <c r="P125" s="167">
        <f>O125*H125</f>
        <v>0</v>
      </c>
      <c r="Q125" s="167">
        <v>3.0000000000000001E-5</v>
      </c>
      <c r="R125" s="167">
        <f>Q125*H125</f>
        <v>1.35E-2</v>
      </c>
      <c r="S125" s="167">
        <v>0</v>
      </c>
      <c r="T125" s="168">
        <f>S125*H125</f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R125" s="169" t="s">
        <v>144</v>
      </c>
      <c r="AT125" s="169" t="s">
        <v>139</v>
      </c>
      <c r="AU125" s="169" t="s">
        <v>85</v>
      </c>
      <c r="AY125" s="18" t="s">
        <v>137</v>
      </c>
      <c r="BE125" s="170">
        <f>IF(N125="základní",J125,0)</f>
        <v>0</v>
      </c>
      <c r="BF125" s="170">
        <f>IF(N125="snížená",J125,0)</f>
        <v>0</v>
      </c>
      <c r="BG125" s="170">
        <f>IF(N125="zákl. přenesená",J125,0)</f>
        <v>0</v>
      </c>
      <c r="BH125" s="170">
        <f>IF(N125="sníž. přenesená",J125,0)</f>
        <v>0</v>
      </c>
      <c r="BI125" s="170">
        <f>IF(N125="nulová",J125,0)</f>
        <v>0</v>
      </c>
      <c r="BJ125" s="18" t="s">
        <v>81</v>
      </c>
      <c r="BK125" s="170">
        <f>ROUND(I125*H125,2)</f>
        <v>0</v>
      </c>
      <c r="BL125" s="18" t="s">
        <v>144</v>
      </c>
      <c r="BM125" s="169" t="s">
        <v>145</v>
      </c>
    </row>
    <row r="126" spans="1:65" s="13" customFormat="1" ht="11.25">
      <c r="B126" s="171"/>
      <c r="D126" s="172" t="s">
        <v>146</v>
      </c>
      <c r="E126" s="173" t="s">
        <v>1</v>
      </c>
      <c r="F126" s="174" t="s">
        <v>147</v>
      </c>
      <c r="H126" s="175">
        <v>450</v>
      </c>
      <c r="I126" s="176"/>
      <c r="L126" s="171"/>
      <c r="M126" s="177"/>
      <c r="N126" s="178"/>
      <c r="O126" s="178"/>
      <c r="P126" s="178"/>
      <c r="Q126" s="178"/>
      <c r="R126" s="178"/>
      <c r="S126" s="178"/>
      <c r="T126" s="179"/>
      <c r="AT126" s="173" t="s">
        <v>146</v>
      </c>
      <c r="AU126" s="173" t="s">
        <v>85</v>
      </c>
      <c r="AV126" s="13" t="s">
        <v>85</v>
      </c>
      <c r="AW126" s="13" t="s">
        <v>32</v>
      </c>
      <c r="AX126" s="13" t="s">
        <v>81</v>
      </c>
      <c r="AY126" s="173" t="s">
        <v>137</v>
      </c>
    </row>
    <row r="127" spans="1:65" s="2" customFormat="1" ht="21.75" customHeight="1">
      <c r="A127" s="33"/>
      <c r="B127" s="157"/>
      <c r="C127" s="158" t="s">
        <v>85</v>
      </c>
      <c r="D127" s="158" t="s">
        <v>139</v>
      </c>
      <c r="E127" s="159" t="s">
        <v>148</v>
      </c>
      <c r="F127" s="160" t="s">
        <v>149</v>
      </c>
      <c r="G127" s="161" t="s">
        <v>150</v>
      </c>
      <c r="H127" s="162">
        <v>30</v>
      </c>
      <c r="I127" s="163"/>
      <c r="J127" s="164">
        <f>ROUND(I127*H127,2)</f>
        <v>0</v>
      </c>
      <c r="K127" s="160" t="s">
        <v>143</v>
      </c>
      <c r="L127" s="34"/>
      <c r="M127" s="165" t="s">
        <v>1</v>
      </c>
      <c r="N127" s="166" t="s">
        <v>41</v>
      </c>
      <c r="O127" s="59"/>
      <c r="P127" s="167">
        <f>O127*H127</f>
        <v>0</v>
      </c>
      <c r="Q127" s="167">
        <v>0</v>
      </c>
      <c r="R127" s="167">
        <f>Q127*H127</f>
        <v>0</v>
      </c>
      <c r="S127" s="167">
        <v>0</v>
      </c>
      <c r="T127" s="168">
        <f>S127*H127</f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69" t="s">
        <v>144</v>
      </c>
      <c r="AT127" s="169" t="s">
        <v>139</v>
      </c>
      <c r="AU127" s="169" t="s">
        <v>85</v>
      </c>
      <c r="AY127" s="18" t="s">
        <v>137</v>
      </c>
      <c r="BE127" s="170">
        <f>IF(N127="základní",J127,0)</f>
        <v>0</v>
      </c>
      <c r="BF127" s="170">
        <f>IF(N127="snížená",J127,0)</f>
        <v>0</v>
      </c>
      <c r="BG127" s="170">
        <f>IF(N127="zákl. přenesená",J127,0)</f>
        <v>0</v>
      </c>
      <c r="BH127" s="170">
        <f>IF(N127="sníž. přenesená",J127,0)</f>
        <v>0</v>
      </c>
      <c r="BI127" s="170">
        <f>IF(N127="nulová",J127,0)</f>
        <v>0</v>
      </c>
      <c r="BJ127" s="18" t="s">
        <v>81</v>
      </c>
      <c r="BK127" s="170">
        <f>ROUND(I127*H127,2)</f>
        <v>0</v>
      </c>
      <c r="BL127" s="18" t="s">
        <v>144</v>
      </c>
      <c r="BM127" s="169" t="s">
        <v>151</v>
      </c>
    </row>
    <row r="128" spans="1:65" s="2" customFormat="1" ht="21.75" customHeight="1">
      <c r="A128" s="33"/>
      <c r="B128" s="157"/>
      <c r="C128" s="158" t="s">
        <v>152</v>
      </c>
      <c r="D128" s="158" t="s">
        <v>139</v>
      </c>
      <c r="E128" s="159" t="s">
        <v>153</v>
      </c>
      <c r="F128" s="160" t="s">
        <v>154</v>
      </c>
      <c r="G128" s="161" t="s">
        <v>155</v>
      </c>
      <c r="H128" s="162">
        <v>6</v>
      </c>
      <c r="I128" s="163"/>
      <c r="J128" s="164">
        <f>ROUND(I128*H128,2)</f>
        <v>0</v>
      </c>
      <c r="K128" s="160" t="s">
        <v>143</v>
      </c>
      <c r="L128" s="34"/>
      <c r="M128" s="165" t="s">
        <v>1</v>
      </c>
      <c r="N128" s="166" t="s">
        <v>41</v>
      </c>
      <c r="O128" s="59"/>
      <c r="P128" s="167">
        <f>O128*H128</f>
        <v>0</v>
      </c>
      <c r="Q128" s="167">
        <v>8.6800000000000002E-3</v>
      </c>
      <c r="R128" s="167">
        <f>Q128*H128</f>
        <v>5.2080000000000001E-2</v>
      </c>
      <c r="S128" s="167">
        <v>0</v>
      </c>
      <c r="T128" s="168">
        <f>S128*H128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69" t="s">
        <v>144</v>
      </c>
      <c r="AT128" s="169" t="s">
        <v>139</v>
      </c>
      <c r="AU128" s="169" t="s">
        <v>85</v>
      </c>
      <c r="AY128" s="18" t="s">
        <v>137</v>
      </c>
      <c r="BE128" s="170">
        <f>IF(N128="základní",J128,0)</f>
        <v>0</v>
      </c>
      <c r="BF128" s="170">
        <f>IF(N128="snížená",J128,0)</f>
        <v>0</v>
      </c>
      <c r="BG128" s="170">
        <f>IF(N128="zákl. přenesená",J128,0)</f>
        <v>0</v>
      </c>
      <c r="BH128" s="170">
        <f>IF(N128="sníž. přenesená",J128,0)</f>
        <v>0</v>
      </c>
      <c r="BI128" s="170">
        <f>IF(N128="nulová",J128,0)</f>
        <v>0</v>
      </c>
      <c r="BJ128" s="18" t="s">
        <v>81</v>
      </c>
      <c r="BK128" s="170">
        <f>ROUND(I128*H128,2)</f>
        <v>0</v>
      </c>
      <c r="BL128" s="18" t="s">
        <v>144</v>
      </c>
      <c r="BM128" s="169" t="s">
        <v>156</v>
      </c>
    </row>
    <row r="129" spans="1:65" s="13" customFormat="1" ht="11.25">
      <c r="B129" s="171"/>
      <c r="D129" s="172" t="s">
        <v>146</v>
      </c>
      <c r="E129" s="173" t="s">
        <v>1</v>
      </c>
      <c r="F129" s="174" t="s">
        <v>157</v>
      </c>
      <c r="H129" s="175">
        <v>6</v>
      </c>
      <c r="I129" s="176"/>
      <c r="L129" s="171"/>
      <c r="M129" s="177"/>
      <c r="N129" s="178"/>
      <c r="O129" s="178"/>
      <c r="P129" s="178"/>
      <c r="Q129" s="178"/>
      <c r="R129" s="178"/>
      <c r="S129" s="178"/>
      <c r="T129" s="179"/>
      <c r="AT129" s="173" t="s">
        <v>146</v>
      </c>
      <c r="AU129" s="173" t="s">
        <v>85</v>
      </c>
      <c r="AV129" s="13" t="s">
        <v>85</v>
      </c>
      <c r="AW129" s="13" t="s">
        <v>32</v>
      </c>
      <c r="AX129" s="13" t="s">
        <v>81</v>
      </c>
      <c r="AY129" s="173" t="s">
        <v>137</v>
      </c>
    </row>
    <row r="130" spans="1:65" s="2" customFormat="1" ht="21.75" customHeight="1">
      <c r="A130" s="33"/>
      <c r="B130" s="157"/>
      <c r="C130" s="158" t="s">
        <v>144</v>
      </c>
      <c r="D130" s="158" t="s">
        <v>139</v>
      </c>
      <c r="E130" s="159" t="s">
        <v>158</v>
      </c>
      <c r="F130" s="160" t="s">
        <v>159</v>
      </c>
      <c r="G130" s="161" t="s">
        <v>155</v>
      </c>
      <c r="H130" s="162">
        <v>6</v>
      </c>
      <c r="I130" s="163"/>
      <c r="J130" s="164">
        <f>ROUND(I130*H130,2)</f>
        <v>0</v>
      </c>
      <c r="K130" s="160" t="s">
        <v>143</v>
      </c>
      <c r="L130" s="34"/>
      <c r="M130" s="165" t="s">
        <v>1</v>
      </c>
      <c r="N130" s="166" t="s">
        <v>41</v>
      </c>
      <c r="O130" s="59"/>
      <c r="P130" s="167">
        <f>O130*H130</f>
        <v>0</v>
      </c>
      <c r="Q130" s="167">
        <v>3.6900000000000002E-2</v>
      </c>
      <c r="R130" s="167">
        <f>Q130*H130</f>
        <v>0.22140000000000001</v>
      </c>
      <c r="S130" s="167">
        <v>0</v>
      </c>
      <c r="T130" s="168">
        <f>S130*H130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9" t="s">
        <v>144</v>
      </c>
      <c r="AT130" s="169" t="s">
        <v>139</v>
      </c>
      <c r="AU130" s="169" t="s">
        <v>85</v>
      </c>
      <c r="AY130" s="18" t="s">
        <v>137</v>
      </c>
      <c r="BE130" s="170">
        <f>IF(N130="základní",J130,0)</f>
        <v>0</v>
      </c>
      <c r="BF130" s="170">
        <f>IF(N130="snížená",J130,0)</f>
        <v>0</v>
      </c>
      <c r="BG130" s="170">
        <f>IF(N130="zákl. přenesená",J130,0)</f>
        <v>0</v>
      </c>
      <c r="BH130" s="170">
        <f>IF(N130="sníž. přenesená",J130,0)</f>
        <v>0</v>
      </c>
      <c r="BI130" s="170">
        <f>IF(N130="nulová",J130,0)</f>
        <v>0</v>
      </c>
      <c r="BJ130" s="18" t="s">
        <v>81</v>
      </c>
      <c r="BK130" s="170">
        <f>ROUND(I130*H130,2)</f>
        <v>0</v>
      </c>
      <c r="BL130" s="18" t="s">
        <v>144</v>
      </c>
      <c r="BM130" s="169" t="s">
        <v>160</v>
      </c>
    </row>
    <row r="131" spans="1:65" s="13" customFormat="1" ht="11.25">
      <c r="B131" s="171"/>
      <c r="D131" s="172" t="s">
        <v>146</v>
      </c>
      <c r="E131" s="173" t="s">
        <v>1</v>
      </c>
      <c r="F131" s="174" t="s">
        <v>157</v>
      </c>
      <c r="H131" s="175">
        <v>6</v>
      </c>
      <c r="I131" s="176"/>
      <c r="L131" s="171"/>
      <c r="M131" s="177"/>
      <c r="N131" s="178"/>
      <c r="O131" s="178"/>
      <c r="P131" s="178"/>
      <c r="Q131" s="178"/>
      <c r="R131" s="178"/>
      <c r="S131" s="178"/>
      <c r="T131" s="179"/>
      <c r="AT131" s="173" t="s">
        <v>146</v>
      </c>
      <c r="AU131" s="173" t="s">
        <v>85</v>
      </c>
      <c r="AV131" s="13" t="s">
        <v>85</v>
      </c>
      <c r="AW131" s="13" t="s">
        <v>32</v>
      </c>
      <c r="AX131" s="13" t="s">
        <v>81</v>
      </c>
      <c r="AY131" s="173" t="s">
        <v>137</v>
      </c>
    </row>
    <row r="132" spans="1:65" s="2" customFormat="1" ht="21.75" customHeight="1">
      <c r="A132" s="33"/>
      <c r="B132" s="157"/>
      <c r="C132" s="158" t="s">
        <v>161</v>
      </c>
      <c r="D132" s="158" t="s">
        <v>139</v>
      </c>
      <c r="E132" s="159" t="s">
        <v>162</v>
      </c>
      <c r="F132" s="160" t="s">
        <v>163</v>
      </c>
      <c r="G132" s="161" t="s">
        <v>164</v>
      </c>
      <c r="H132" s="162">
        <v>523.75</v>
      </c>
      <c r="I132" s="163"/>
      <c r="J132" s="164">
        <f>ROUND(I132*H132,2)</f>
        <v>0</v>
      </c>
      <c r="K132" s="160" t="s">
        <v>143</v>
      </c>
      <c r="L132" s="34"/>
      <c r="M132" s="165" t="s">
        <v>1</v>
      </c>
      <c r="N132" s="166" t="s">
        <v>41</v>
      </c>
      <c r="O132" s="59"/>
      <c r="P132" s="167">
        <f>O132*H132</f>
        <v>0</v>
      </c>
      <c r="Q132" s="167">
        <v>0</v>
      </c>
      <c r="R132" s="167">
        <f>Q132*H132</f>
        <v>0</v>
      </c>
      <c r="S132" s="167">
        <v>0</v>
      </c>
      <c r="T132" s="168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9" t="s">
        <v>144</v>
      </c>
      <c r="AT132" s="169" t="s">
        <v>139</v>
      </c>
      <c r="AU132" s="169" t="s">
        <v>85</v>
      </c>
      <c r="AY132" s="18" t="s">
        <v>137</v>
      </c>
      <c r="BE132" s="170">
        <f>IF(N132="základní",J132,0)</f>
        <v>0</v>
      </c>
      <c r="BF132" s="170">
        <f>IF(N132="snížená",J132,0)</f>
        <v>0</v>
      </c>
      <c r="BG132" s="170">
        <f>IF(N132="zákl. přenesená",J132,0)</f>
        <v>0</v>
      </c>
      <c r="BH132" s="170">
        <f>IF(N132="sníž. přenesená",J132,0)</f>
        <v>0</v>
      </c>
      <c r="BI132" s="170">
        <f>IF(N132="nulová",J132,0)</f>
        <v>0</v>
      </c>
      <c r="BJ132" s="18" t="s">
        <v>81</v>
      </c>
      <c r="BK132" s="170">
        <f>ROUND(I132*H132,2)</f>
        <v>0</v>
      </c>
      <c r="BL132" s="18" t="s">
        <v>144</v>
      </c>
      <c r="BM132" s="169" t="s">
        <v>165</v>
      </c>
    </row>
    <row r="133" spans="1:65" s="13" customFormat="1" ht="11.25">
      <c r="B133" s="171"/>
      <c r="D133" s="172" t="s">
        <v>146</v>
      </c>
      <c r="E133" s="173" t="s">
        <v>1</v>
      </c>
      <c r="F133" s="174" t="s">
        <v>166</v>
      </c>
      <c r="H133" s="175">
        <v>440</v>
      </c>
      <c r="I133" s="176"/>
      <c r="L133" s="171"/>
      <c r="M133" s="177"/>
      <c r="N133" s="178"/>
      <c r="O133" s="178"/>
      <c r="P133" s="178"/>
      <c r="Q133" s="178"/>
      <c r="R133" s="178"/>
      <c r="S133" s="178"/>
      <c r="T133" s="179"/>
      <c r="AT133" s="173" t="s">
        <v>146</v>
      </c>
      <c r="AU133" s="173" t="s">
        <v>85</v>
      </c>
      <c r="AV133" s="13" t="s">
        <v>85</v>
      </c>
      <c r="AW133" s="13" t="s">
        <v>32</v>
      </c>
      <c r="AX133" s="13" t="s">
        <v>76</v>
      </c>
      <c r="AY133" s="173" t="s">
        <v>137</v>
      </c>
    </row>
    <row r="134" spans="1:65" s="13" customFormat="1" ht="11.25">
      <c r="B134" s="171"/>
      <c r="D134" s="172" t="s">
        <v>146</v>
      </c>
      <c r="E134" s="173" t="s">
        <v>1</v>
      </c>
      <c r="F134" s="174" t="s">
        <v>167</v>
      </c>
      <c r="H134" s="175">
        <v>52.5</v>
      </c>
      <c r="I134" s="176"/>
      <c r="L134" s="171"/>
      <c r="M134" s="177"/>
      <c r="N134" s="178"/>
      <c r="O134" s="178"/>
      <c r="P134" s="178"/>
      <c r="Q134" s="178"/>
      <c r="R134" s="178"/>
      <c r="S134" s="178"/>
      <c r="T134" s="179"/>
      <c r="AT134" s="173" t="s">
        <v>146</v>
      </c>
      <c r="AU134" s="173" t="s">
        <v>85</v>
      </c>
      <c r="AV134" s="13" t="s">
        <v>85</v>
      </c>
      <c r="AW134" s="13" t="s">
        <v>32</v>
      </c>
      <c r="AX134" s="13" t="s">
        <v>76</v>
      </c>
      <c r="AY134" s="173" t="s">
        <v>137</v>
      </c>
    </row>
    <row r="135" spans="1:65" s="13" customFormat="1" ht="11.25">
      <c r="B135" s="171"/>
      <c r="D135" s="172" t="s">
        <v>146</v>
      </c>
      <c r="E135" s="173" t="s">
        <v>1</v>
      </c>
      <c r="F135" s="174" t="s">
        <v>168</v>
      </c>
      <c r="H135" s="175">
        <v>31.25</v>
      </c>
      <c r="I135" s="176"/>
      <c r="L135" s="171"/>
      <c r="M135" s="177"/>
      <c r="N135" s="178"/>
      <c r="O135" s="178"/>
      <c r="P135" s="178"/>
      <c r="Q135" s="178"/>
      <c r="R135" s="178"/>
      <c r="S135" s="178"/>
      <c r="T135" s="179"/>
      <c r="AT135" s="173" t="s">
        <v>146</v>
      </c>
      <c r="AU135" s="173" t="s">
        <v>85</v>
      </c>
      <c r="AV135" s="13" t="s">
        <v>85</v>
      </c>
      <c r="AW135" s="13" t="s">
        <v>32</v>
      </c>
      <c r="AX135" s="13" t="s">
        <v>76</v>
      </c>
      <c r="AY135" s="173" t="s">
        <v>137</v>
      </c>
    </row>
    <row r="136" spans="1:65" s="14" customFormat="1" ht="11.25">
      <c r="B136" s="180"/>
      <c r="D136" s="172" t="s">
        <v>146</v>
      </c>
      <c r="E136" s="181" t="s">
        <v>83</v>
      </c>
      <c r="F136" s="182" t="s">
        <v>169</v>
      </c>
      <c r="H136" s="183">
        <v>523.75</v>
      </c>
      <c r="I136" s="184"/>
      <c r="L136" s="180"/>
      <c r="M136" s="185"/>
      <c r="N136" s="186"/>
      <c r="O136" s="186"/>
      <c r="P136" s="186"/>
      <c r="Q136" s="186"/>
      <c r="R136" s="186"/>
      <c r="S136" s="186"/>
      <c r="T136" s="187"/>
      <c r="AT136" s="181" t="s">
        <v>146</v>
      </c>
      <c r="AU136" s="181" t="s">
        <v>85</v>
      </c>
      <c r="AV136" s="14" t="s">
        <v>144</v>
      </c>
      <c r="AW136" s="14" t="s">
        <v>32</v>
      </c>
      <c r="AX136" s="14" t="s">
        <v>81</v>
      </c>
      <c r="AY136" s="181" t="s">
        <v>137</v>
      </c>
    </row>
    <row r="137" spans="1:65" s="2" customFormat="1" ht="21.75" customHeight="1">
      <c r="A137" s="33"/>
      <c r="B137" s="157"/>
      <c r="C137" s="158" t="s">
        <v>170</v>
      </c>
      <c r="D137" s="158" t="s">
        <v>139</v>
      </c>
      <c r="E137" s="159" t="s">
        <v>171</v>
      </c>
      <c r="F137" s="160" t="s">
        <v>172</v>
      </c>
      <c r="G137" s="161" t="s">
        <v>173</v>
      </c>
      <c r="H137" s="162">
        <v>218.554</v>
      </c>
      <c r="I137" s="163"/>
      <c r="J137" s="164">
        <f>ROUND(I137*H137,2)</f>
        <v>0</v>
      </c>
      <c r="K137" s="160" t="s">
        <v>143</v>
      </c>
      <c r="L137" s="34"/>
      <c r="M137" s="165" t="s">
        <v>1</v>
      </c>
      <c r="N137" s="166" t="s">
        <v>41</v>
      </c>
      <c r="O137" s="59"/>
      <c r="P137" s="167">
        <f>O137*H137</f>
        <v>0</v>
      </c>
      <c r="Q137" s="167">
        <v>0</v>
      </c>
      <c r="R137" s="167">
        <f>Q137*H137</f>
        <v>0</v>
      </c>
      <c r="S137" s="167">
        <v>0</v>
      </c>
      <c r="T137" s="168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9" t="s">
        <v>144</v>
      </c>
      <c r="AT137" s="169" t="s">
        <v>139</v>
      </c>
      <c r="AU137" s="169" t="s">
        <v>85</v>
      </c>
      <c r="AY137" s="18" t="s">
        <v>137</v>
      </c>
      <c r="BE137" s="170">
        <f>IF(N137="základní",J137,0)</f>
        <v>0</v>
      </c>
      <c r="BF137" s="170">
        <f>IF(N137="snížená",J137,0)</f>
        <v>0</v>
      </c>
      <c r="BG137" s="170">
        <f>IF(N137="zákl. přenesená",J137,0)</f>
        <v>0</v>
      </c>
      <c r="BH137" s="170">
        <f>IF(N137="sníž. přenesená",J137,0)</f>
        <v>0</v>
      </c>
      <c r="BI137" s="170">
        <f>IF(N137="nulová",J137,0)</f>
        <v>0</v>
      </c>
      <c r="BJ137" s="18" t="s">
        <v>81</v>
      </c>
      <c r="BK137" s="170">
        <f>ROUND(I137*H137,2)</f>
        <v>0</v>
      </c>
      <c r="BL137" s="18" t="s">
        <v>144</v>
      </c>
      <c r="BM137" s="169" t="s">
        <v>174</v>
      </c>
    </row>
    <row r="138" spans="1:65" s="13" customFormat="1" ht="11.25">
      <c r="B138" s="171"/>
      <c r="D138" s="172" t="s">
        <v>146</v>
      </c>
      <c r="E138" s="173" t="s">
        <v>1</v>
      </c>
      <c r="F138" s="174" t="s">
        <v>175</v>
      </c>
      <c r="H138" s="175">
        <v>13.728</v>
      </c>
      <c r="I138" s="176"/>
      <c r="L138" s="171"/>
      <c r="M138" s="177"/>
      <c r="N138" s="178"/>
      <c r="O138" s="178"/>
      <c r="P138" s="178"/>
      <c r="Q138" s="178"/>
      <c r="R138" s="178"/>
      <c r="S138" s="178"/>
      <c r="T138" s="179"/>
      <c r="AT138" s="173" t="s">
        <v>146</v>
      </c>
      <c r="AU138" s="173" t="s">
        <v>85</v>
      </c>
      <c r="AV138" s="13" t="s">
        <v>85</v>
      </c>
      <c r="AW138" s="13" t="s">
        <v>32</v>
      </c>
      <c r="AX138" s="13" t="s">
        <v>76</v>
      </c>
      <c r="AY138" s="173" t="s">
        <v>137</v>
      </c>
    </row>
    <row r="139" spans="1:65" s="13" customFormat="1" ht="11.25">
      <c r="B139" s="171"/>
      <c r="D139" s="172" t="s">
        <v>146</v>
      </c>
      <c r="E139" s="173" t="s">
        <v>1</v>
      </c>
      <c r="F139" s="174" t="s">
        <v>176</v>
      </c>
      <c r="H139" s="175">
        <v>10.407</v>
      </c>
      <c r="I139" s="176"/>
      <c r="L139" s="171"/>
      <c r="M139" s="177"/>
      <c r="N139" s="178"/>
      <c r="O139" s="178"/>
      <c r="P139" s="178"/>
      <c r="Q139" s="178"/>
      <c r="R139" s="178"/>
      <c r="S139" s="178"/>
      <c r="T139" s="179"/>
      <c r="AT139" s="173" t="s">
        <v>146</v>
      </c>
      <c r="AU139" s="173" t="s">
        <v>85</v>
      </c>
      <c r="AV139" s="13" t="s">
        <v>85</v>
      </c>
      <c r="AW139" s="13" t="s">
        <v>32</v>
      </c>
      <c r="AX139" s="13" t="s">
        <v>76</v>
      </c>
      <c r="AY139" s="173" t="s">
        <v>137</v>
      </c>
    </row>
    <row r="140" spans="1:65" s="13" customFormat="1" ht="11.25">
      <c r="B140" s="171"/>
      <c r="D140" s="172" t="s">
        <v>146</v>
      </c>
      <c r="E140" s="173" t="s">
        <v>1</v>
      </c>
      <c r="F140" s="174" t="s">
        <v>177</v>
      </c>
      <c r="H140" s="175">
        <v>128.785</v>
      </c>
      <c r="I140" s="176"/>
      <c r="L140" s="171"/>
      <c r="M140" s="177"/>
      <c r="N140" s="178"/>
      <c r="O140" s="178"/>
      <c r="P140" s="178"/>
      <c r="Q140" s="178"/>
      <c r="R140" s="178"/>
      <c r="S140" s="178"/>
      <c r="T140" s="179"/>
      <c r="AT140" s="173" t="s">
        <v>146</v>
      </c>
      <c r="AU140" s="173" t="s">
        <v>85</v>
      </c>
      <c r="AV140" s="13" t="s">
        <v>85</v>
      </c>
      <c r="AW140" s="13" t="s">
        <v>32</v>
      </c>
      <c r="AX140" s="13" t="s">
        <v>76</v>
      </c>
      <c r="AY140" s="173" t="s">
        <v>137</v>
      </c>
    </row>
    <row r="141" spans="1:65" s="13" customFormat="1" ht="11.25">
      <c r="B141" s="171"/>
      <c r="D141" s="172" t="s">
        <v>146</v>
      </c>
      <c r="E141" s="173" t="s">
        <v>1</v>
      </c>
      <c r="F141" s="174" t="s">
        <v>178</v>
      </c>
      <c r="H141" s="175">
        <v>108.41</v>
      </c>
      <c r="I141" s="176"/>
      <c r="L141" s="171"/>
      <c r="M141" s="177"/>
      <c r="N141" s="178"/>
      <c r="O141" s="178"/>
      <c r="P141" s="178"/>
      <c r="Q141" s="178"/>
      <c r="R141" s="178"/>
      <c r="S141" s="178"/>
      <c r="T141" s="179"/>
      <c r="AT141" s="173" t="s">
        <v>146</v>
      </c>
      <c r="AU141" s="173" t="s">
        <v>85</v>
      </c>
      <c r="AV141" s="13" t="s">
        <v>85</v>
      </c>
      <c r="AW141" s="13" t="s">
        <v>32</v>
      </c>
      <c r="AX141" s="13" t="s">
        <v>76</v>
      </c>
      <c r="AY141" s="173" t="s">
        <v>137</v>
      </c>
    </row>
    <row r="142" spans="1:65" s="13" customFormat="1" ht="11.25">
      <c r="B142" s="171"/>
      <c r="D142" s="172" t="s">
        <v>146</v>
      </c>
      <c r="E142" s="173" t="s">
        <v>1</v>
      </c>
      <c r="F142" s="174" t="s">
        <v>179</v>
      </c>
      <c r="H142" s="175">
        <v>83.478999999999999</v>
      </c>
      <c r="I142" s="176"/>
      <c r="L142" s="171"/>
      <c r="M142" s="177"/>
      <c r="N142" s="178"/>
      <c r="O142" s="178"/>
      <c r="P142" s="178"/>
      <c r="Q142" s="178"/>
      <c r="R142" s="178"/>
      <c r="S142" s="178"/>
      <c r="T142" s="179"/>
      <c r="AT142" s="173" t="s">
        <v>146</v>
      </c>
      <c r="AU142" s="173" t="s">
        <v>85</v>
      </c>
      <c r="AV142" s="13" t="s">
        <v>85</v>
      </c>
      <c r="AW142" s="13" t="s">
        <v>32</v>
      </c>
      <c r="AX142" s="13" t="s">
        <v>76</v>
      </c>
      <c r="AY142" s="173" t="s">
        <v>137</v>
      </c>
    </row>
    <row r="143" spans="1:65" s="13" customFormat="1" ht="11.25">
      <c r="B143" s="171"/>
      <c r="D143" s="172" t="s">
        <v>146</v>
      </c>
      <c r="E143" s="173" t="s">
        <v>1</v>
      </c>
      <c r="F143" s="174" t="s">
        <v>180</v>
      </c>
      <c r="H143" s="175">
        <v>44.460999999999999</v>
      </c>
      <c r="I143" s="176"/>
      <c r="L143" s="171"/>
      <c r="M143" s="177"/>
      <c r="N143" s="178"/>
      <c r="O143" s="178"/>
      <c r="P143" s="178"/>
      <c r="Q143" s="178"/>
      <c r="R143" s="178"/>
      <c r="S143" s="178"/>
      <c r="T143" s="179"/>
      <c r="AT143" s="173" t="s">
        <v>146</v>
      </c>
      <c r="AU143" s="173" t="s">
        <v>85</v>
      </c>
      <c r="AV143" s="13" t="s">
        <v>85</v>
      </c>
      <c r="AW143" s="13" t="s">
        <v>32</v>
      </c>
      <c r="AX143" s="13" t="s">
        <v>76</v>
      </c>
      <c r="AY143" s="173" t="s">
        <v>137</v>
      </c>
    </row>
    <row r="144" spans="1:65" s="15" customFormat="1" ht="11.25">
      <c r="B144" s="188"/>
      <c r="D144" s="172" t="s">
        <v>146</v>
      </c>
      <c r="E144" s="189" t="s">
        <v>86</v>
      </c>
      <c r="F144" s="190" t="s">
        <v>181</v>
      </c>
      <c r="H144" s="191">
        <v>389.27</v>
      </c>
      <c r="I144" s="192"/>
      <c r="L144" s="188"/>
      <c r="M144" s="193"/>
      <c r="N144" s="194"/>
      <c r="O144" s="194"/>
      <c r="P144" s="194"/>
      <c r="Q144" s="194"/>
      <c r="R144" s="194"/>
      <c r="S144" s="194"/>
      <c r="T144" s="195"/>
      <c r="AT144" s="189" t="s">
        <v>146</v>
      </c>
      <c r="AU144" s="189" t="s">
        <v>85</v>
      </c>
      <c r="AV144" s="15" t="s">
        <v>152</v>
      </c>
      <c r="AW144" s="15" t="s">
        <v>32</v>
      </c>
      <c r="AX144" s="15" t="s">
        <v>76</v>
      </c>
      <c r="AY144" s="189" t="s">
        <v>137</v>
      </c>
    </row>
    <row r="145" spans="1:65" s="16" customFormat="1" ht="11.25">
      <c r="B145" s="196"/>
      <c r="D145" s="172" t="s">
        <v>146</v>
      </c>
      <c r="E145" s="197" t="s">
        <v>1</v>
      </c>
      <c r="F145" s="198" t="s">
        <v>182</v>
      </c>
      <c r="H145" s="197" t="s">
        <v>1</v>
      </c>
      <c r="I145" s="199"/>
      <c r="L145" s="196"/>
      <c r="M145" s="200"/>
      <c r="N145" s="201"/>
      <c r="O145" s="201"/>
      <c r="P145" s="201"/>
      <c r="Q145" s="201"/>
      <c r="R145" s="201"/>
      <c r="S145" s="201"/>
      <c r="T145" s="202"/>
      <c r="AT145" s="197" t="s">
        <v>146</v>
      </c>
      <c r="AU145" s="197" t="s">
        <v>85</v>
      </c>
      <c r="AV145" s="16" t="s">
        <v>81</v>
      </c>
      <c r="AW145" s="16" t="s">
        <v>32</v>
      </c>
      <c r="AX145" s="16" t="s">
        <v>76</v>
      </c>
      <c r="AY145" s="197" t="s">
        <v>137</v>
      </c>
    </row>
    <row r="146" spans="1:65" s="13" customFormat="1" ht="11.25">
      <c r="B146" s="171"/>
      <c r="D146" s="172" t="s">
        <v>146</v>
      </c>
      <c r="E146" s="173" t="s">
        <v>1</v>
      </c>
      <c r="F146" s="174" t="s">
        <v>183</v>
      </c>
      <c r="H146" s="175">
        <v>9.4459999999999997</v>
      </c>
      <c r="I146" s="176"/>
      <c r="L146" s="171"/>
      <c r="M146" s="177"/>
      <c r="N146" s="178"/>
      <c r="O146" s="178"/>
      <c r="P146" s="178"/>
      <c r="Q146" s="178"/>
      <c r="R146" s="178"/>
      <c r="S146" s="178"/>
      <c r="T146" s="179"/>
      <c r="AT146" s="173" t="s">
        <v>146</v>
      </c>
      <c r="AU146" s="173" t="s">
        <v>85</v>
      </c>
      <c r="AV146" s="13" t="s">
        <v>85</v>
      </c>
      <c r="AW146" s="13" t="s">
        <v>32</v>
      </c>
      <c r="AX146" s="13" t="s">
        <v>76</v>
      </c>
      <c r="AY146" s="173" t="s">
        <v>137</v>
      </c>
    </row>
    <row r="147" spans="1:65" s="13" customFormat="1" ht="11.25">
      <c r="B147" s="171"/>
      <c r="D147" s="172" t="s">
        <v>146</v>
      </c>
      <c r="E147" s="173" t="s">
        <v>1</v>
      </c>
      <c r="F147" s="174" t="s">
        <v>184</v>
      </c>
      <c r="H147" s="175">
        <v>38.392000000000003</v>
      </c>
      <c r="I147" s="176"/>
      <c r="L147" s="171"/>
      <c r="M147" s="177"/>
      <c r="N147" s="178"/>
      <c r="O147" s="178"/>
      <c r="P147" s="178"/>
      <c r="Q147" s="178"/>
      <c r="R147" s="178"/>
      <c r="S147" s="178"/>
      <c r="T147" s="179"/>
      <c r="AT147" s="173" t="s">
        <v>146</v>
      </c>
      <c r="AU147" s="173" t="s">
        <v>85</v>
      </c>
      <c r="AV147" s="13" t="s">
        <v>85</v>
      </c>
      <c r="AW147" s="13" t="s">
        <v>32</v>
      </c>
      <c r="AX147" s="13" t="s">
        <v>76</v>
      </c>
      <c r="AY147" s="173" t="s">
        <v>137</v>
      </c>
    </row>
    <row r="148" spans="1:65" s="15" customFormat="1" ht="11.25">
      <c r="B148" s="188"/>
      <c r="D148" s="172" t="s">
        <v>146</v>
      </c>
      <c r="E148" s="189" t="s">
        <v>89</v>
      </c>
      <c r="F148" s="190" t="s">
        <v>181</v>
      </c>
      <c r="H148" s="191">
        <v>47.838000000000001</v>
      </c>
      <c r="I148" s="192"/>
      <c r="L148" s="188"/>
      <c r="M148" s="193"/>
      <c r="N148" s="194"/>
      <c r="O148" s="194"/>
      <c r="P148" s="194"/>
      <c r="Q148" s="194"/>
      <c r="R148" s="194"/>
      <c r="S148" s="194"/>
      <c r="T148" s="195"/>
      <c r="AT148" s="189" t="s">
        <v>146</v>
      </c>
      <c r="AU148" s="189" t="s">
        <v>85</v>
      </c>
      <c r="AV148" s="15" t="s">
        <v>152</v>
      </c>
      <c r="AW148" s="15" t="s">
        <v>32</v>
      </c>
      <c r="AX148" s="15" t="s">
        <v>76</v>
      </c>
      <c r="AY148" s="189" t="s">
        <v>137</v>
      </c>
    </row>
    <row r="149" spans="1:65" s="14" customFormat="1" ht="11.25">
      <c r="B149" s="180"/>
      <c r="D149" s="172" t="s">
        <v>146</v>
      </c>
      <c r="E149" s="181" t="s">
        <v>91</v>
      </c>
      <c r="F149" s="182" t="s">
        <v>169</v>
      </c>
      <c r="H149" s="183">
        <v>437.108</v>
      </c>
      <c r="I149" s="184"/>
      <c r="L149" s="180"/>
      <c r="M149" s="185"/>
      <c r="N149" s="186"/>
      <c r="O149" s="186"/>
      <c r="P149" s="186"/>
      <c r="Q149" s="186"/>
      <c r="R149" s="186"/>
      <c r="S149" s="186"/>
      <c r="T149" s="187"/>
      <c r="AT149" s="181" t="s">
        <v>146</v>
      </c>
      <c r="AU149" s="181" t="s">
        <v>85</v>
      </c>
      <c r="AV149" s="14" t="s">
        <v>144</v>
      </c>
      <c r="AW149" s="14" t="s">
        <v>32</v>
      </c>
      <c r="AX149" s="14" t="s">
        <v>76</v>
      </c>
      <c r="AY149" s="181" t="s">
        <v>137</v>
      </c>
    </row>
    <row r="150" spans="1:65" s="13" customFormat="1" ht="11.25">
      <c r="B150" s="171"/>
      <c r="D150" s="172" t="s">
        <v>146</v>
      </c>
      <c r="E150" s="173" t="s">
        <v>1</v>
      </c>
      <c r="F150" s="174" t="s">
        <v>185</v>
      </c>
      <c r="H150" s="175">
        <v>218.554</v>
      </c>
      <c r="I150" s="176"/>
      <c r="L150" s="171"/>
      <c r="M150" s="177"/>
      <c r="N150" s="178"/>
      <c r="O150" s="178"/>
      <c r="P150" s="178"/>
      <c r="Q150" s="178"/>
      <c r="R150" s="178"/>
      <c r="S150" s="178"/>
      <c r="T150" s="179"/>
      <c r="AT150" s="173" t="s">
        <v>146</v>
      </c>
      <c r="AU150" s="173" t="s">
        <v>85</v>
      </c>
      <c r="AV150" s="13" t="s">
        <v>85</v>
      </c>
      <c r="AW150" s="13" t="s">
        <v>32</v>
      </c>
      <c r="AX150" s="13" t="s">
        <v>81</v>
      </c>
      <c r="AY150" s="173" t="s">
        <v>137</v>
      </c>
    </row>
    <row r="151" spans="1:65" s="2" customFormat="1" ht="21.75" customHeight="1">
      <c r="A151" s="33"/>
      <c r="B151" s="157"/>
      <c r="C151" s="158" t="s">
        <v>186</v>
      </c>
      <c r="D151" s="158" t="s">
        <v>139</v>
      </c>
      <c r="E151" s="159" t="s">
        <v>187</v>
      </c>
      <c r="F151" s="160" t="s">
        <v>188</v>
      </c>
      <c r="G151" s="161" t="s">
        <v>173</v>
      </c>
      <c r="H151" s="162">
        <v>218.554</v>
      </c>
      <c r="I151" s="163"/>
      <c r="J151" s="164">
        <f>ROUND(I151*H151,2)</f>
        <v>0</v>
      </c>
      <c r="K151" s="160" t="s">
        <v>143</v>
      </c>
      <c r="L151" s="34"/>
      <c r="M151" s="165" t="s">
        <v>1</v>
      </c>
      <c r="N151" s="166" t="s">
        <v>41</v>
      </c>
      <c r="O151" s="59"/>
      <c r="P151" s="167">
        <f>O151*H151</f>
        <v>0</v>
      </c>
      <c r="Q151" s="167">
        <v>0</v>
      </c>
      <c r="R151" s="167">
        <f>Q151*H151</f>
        <v>0</v>
      </c>
      <c r="S151" s="167">
        <v>0</v>
      </c>
      <c r="T151" s="168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9" t="s">
        <v>144</v>
      </c>
      <c r="AT151" s="169" t="s">
        <v>139</v>
      </c>
      <c r="AU151" s="169" t="s">
        <v>85</v>
      </c>
      <c r="AY151" s="18" t="s">
        <v>137</v>
      </c>
      <c r="BE151" s="170">
        <f>IF(N151="základní",J151,0)</f>
        <v>0</v>
      </c>
      <c r="BF151" s="170">
        <f>IF(N151="snížená",J151,0)</f>
        <v>0</v>
      </c>
      <c r="BG151" s="170">
        <f>IF(N151="zákl. přenesená",J151,0)</f>
        <v>0</v>
      </c>
      <c r="BH151" s="170">
        <f>IF(N151="sníž. přenesená",J151,0)</f>
        <v>0</v>
      </c>
      <c r="BI151" s="170">
        <f>IF(N151="nulová",J151,0)</f>
        <v>0</v>
      </c>
      <c r="BJ151" s="18" t="s">
        <v>81</v>
      </c>
      <c r="BK151" s="170">
        <f>ROUND(I151*H151,2)</f>
        <v>0</v>
      </c>
      <c r="BL151" s="18" t="s">
        <v>144</v>
      </c>
      <c r="BM151" s="169" t="s">
        <v>189</v>
      </c>
    </row>
    <row r="152" spans="1:65" s="13" customFormat="1" ht="11.25">
      <c r="B152" s="171"/>
      <c r="D152" s="172" t="s">
        <v>146</v>
      </c>
      <c r="E152" s="173" t="s">
        <v>1</v>
      </c>
      <c r="F152" s="174" t="s">
        <v>185</v>
      </c>
      <c r="H152" s="175">
        <v>218.554</v>
      </c>
      <c r="I152" s="176"/>
      <c r="L152" s="171"/>
      <c r="M152" s="177"/>
      <c r="N152" s="178"/>
      <c r="O152" s="178"/>
      <c r="P152" s="178"/>
      <c r="Q152" s="178"/>
      <c r="R152" s="178"/>
      <c r="S152" s="178"/>
      <c r="T152" s="179"/>
      <c r="AT152" s="173" t="s">
        <v>146</v>
      </c>
      <c r="AU152" s="173" t="s">
        <v>85</v>
      </c>
      <c r="AV152" s="13" t="s">
        <v>85</v>
      </c>
      <c r="AW152" s="13" t="s">
        <v>32</v>
      </c>
      <c r="AX152" s="13" t="s">
        <v>81</v>
      </c>
      <c r="AY152" s="173" t="s">
        <v>137</v>
      </c>
    </row>
    <row r="153" spans="1:65" s="2" customFormat="1" ht="21.75" customHeight="1">
      <c r="A153" s="33"/>
      <c r="B153" s="157"/>
      <c r="C153" s="158" t="s">
        <v>190</v>
      </c>
      <c r="D153" s="158" t="s">
        <v>139</v>
      </c>
      <c r="E153" s="159" t="s">
        <v>191</v>
      </c>
      <c r="F153" s="160" t="s">
        <v>192</v>
      </c>
      <c r="G153" s="161" t="s">
        <v>173</v>
      </c>
      <c r="H153" s="162">
        <v>26.919</v>
      </c>
      <c r="I153" s="163"/>
      <c r="J153" s="164">
        <f>ROUND(I153*H153,2)</f>
        <v>0</v>
      </c>
      <c r="K153" s="160" t="s">
        <v>143</v>
      </c>
      <c r="L153" s="34"/>
      <c r="M153" s="165" t="s">
        <v>1</v>
      </c>
      <c r="N153" s="166" t="s">
        <v>41</v>
      </c>
      <c r="O153" s="59"/>
      <c r="P153" s="167">
        <f>O153*H153</f>
        <v>0</v>
      </c>
      <c r="Q153" s="167">
        <v>0</v>
      </c>
      <c r="R153" s="167">
        <f>Q153*H153</f>
        <v>0</v>
      </c>
      <c r="S153" s="167">
        <v>0</v>
      </c>
      <c r="T153" s="168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9" t="s">
        <v>144</v>
      </c>
      <c r="AT153" s="169" t="s">
        <v>139</v>
      </c>
      <c r="AU153" s="169" t="s">
        <v>85</v>
      </c>
      <c r="AY153" s="18" t="s">
        <v>137</v>
      </c>
      <c r="BE153" s="170">
        <f>IF(N153="základní",J153,0)</f>
        <v>0</v>
      </c>
      <c r="BF153" s="170">
        <f>IF(N153="snížená",J153,0)</f>
        <v>0</v>
      </c>
      <c r="BG153" s="170">
        <f>IF(N153="zákl. přenesená",J153,0)</f>
        <v>0</v>
      </c>
      <c r="BH153" s="170">
        <f>IF(N153="sníž. přenesená",J153,0)</f>
        <v>0</v>
      </c>
      <c r="BI153" s="170">
        <f>IF(N153="nulová",J153,0)</f>
        <v>0</v>
      </c>
      <c r="BJ153" s="18" t="s">
        <v>81</v>
      </c>
      <c r="BK153" s="170">
        <f>ROUND(I153*H153,2)</f>
        <v>0</v>
      </c>
      <c r="BL153" s="18" t="s">
        <v>144</v>
      </c>
      <c r="BM153" s="169" t="s">
        <v>193</v>
      </c>
    </row>
    <row r="154" spans="1:65" s="13" customFormat="1" ht="11.25">
      <c r="B154" s="171"/>
      <c r="D154" s="172" t="s">
        <v>146</v>
      </c>
      <c r="E154" s="173" t="s">
        <v>99</v>
      </c>
      <c r="F154" s="174" t="s">
        <v>194</v>
      </c>
      <c r="H154" s="175">
        <v>52.877000000000002</v>
      </c>
      <c r="I154" s="176"/>
      <c r="L154" s="171"/>
      <c r="M154" s="177"/>
      <c r="N154" s="178"/>
      <c r="O154" s="178"/>
      <c r="P154" s="178"/>
      <c r="Q154" s="178"/>
      <c r="R154" s="178"/>
      <c r="S154" s="178"/>
      <c r="T154" s="179"/>
      <c r="AT154" s="173" t="s">
        <v>146</v>
      </c>
      <c r="AU154" s="173" t="s">
        <v>85</v>
      </c>
      <c r="AV154" s="13" t="s">
        <v>85</v>
      </c>
      <c r="AW154" s="13" t="s">
        <v>32</v>
      </c>
      <c r="AX154" s="13" t="s">
        <v>76</v>
      </c>
      <c r="AY154" s="173" t="s">
        <v>137</v>
      </c>
    </row>
    <row r="155" spans="1:65" s="13" customFormat="1" ht="11.25">
      <c r="B155" s="171"/>
      <c r="D155" s="172" t="s">
        <v>146</v>
      </c>
      <c r="E155" s="173" t="s">
        <v>101</v>
      </c>
      <c r="F155" s="174" t="s">
        <v>195</v>
      </c>
      <c r="H155" s="175">
        <v>0.96</v>
      </c>
      <c r="I155" s="176"/>
      <c r="L155" s="171"/>
      <c r="M155" s="177"/>
      <c r="N155" s="178"/>
      <c r="O155" s="178"/>
      <c r="P155" s="178"/>
      <c r="Q155" s="178"/>
      <c r="R155" s="178"/>
      <c r="S155" s="178"/>
      <c r="T155" s="179"/>
      <c r="AT155" s="173" t="s">
        <v>146</v>
      </c>
      <c r="AU155" s="173" t="s">
        <v>85</v>
      </c>
      <c r="AV155" s="13" t="s">
        <v>85</v>
      </c>
      <c r="AW155" s="13" t="s">
        <v>32</v>
      </c>
      <c r="AX155" s="13" t="s">
        <v>76</v>
      </c>
      <c r="AY155" s="173" t="s">
        <v>137</v>
      </c>
    </row>
    <row r="156" spans="1:65" s="14" customFormat="1" ht="11.25">
      <c r="B156" s="180"/>
      <c r="D156" s="172" t="s">
        <v>146</v>
      </c>
      <c r="E156" s="181" t="s">
        <v>97</v>
      </c>
      <c r="F156" s="182" t="s">
        <v>169</v>
      </c>
      <c r="H156" s="183">
        <v>53.837000000000003</v>
      </c>
      <c r="I156" s="184"/>
      <c r="L156" s="180"/>
      <c r="M156" s="185"/>
      <c r="N156" s="186"/>
      <c r="O156" s="186"/>
      <c r="P156" s="186"/>
      <c r="Q156" s="186"/>
      <c r="R156" s="186"/>
      <c r="S156" s="186"/>
      <c r="T156" s="187"/>
      <c r="AT156" s="181" t="s">
        <v>146</v>
      </c>
      <c r="AU156" s="181" t="s">
        <v>85</v>
      </c>
      <c r="AV156" s="14" t="s">
        <v>144</v>
      </c>
      <c r="AW156" s="14" t="s">
        <v>32</v>
      </c>
      <c r="AX156" s="14" t="s">
        <v>76</v>
      </c>
      <c r="AY156" s="181" t="s">
        <v>137</v>
      </c>
    </row>
    <row r="157" spans="1:65" s="13" customFormat="1" ht="11.25">
      <c r="B157" s="171"/>
      <c r="D157" s="172" t="s">
        <v>146</v>
      </c>
      <c r="E157" s="173" t="s">
        <v>1</v>
      </c>
      <c r="F157" s="174" t="s">
        <v>196</v>
      </c>
      <c r="H157" s="175">
        <v>26.919</v>
      </c>
      <c r="I157" s="176"/>
      <c r="L157" s="171"/>
      <c r="M157" s="177"/>
      <c r="N157" s="178"/>
      <c r="O157" s="178"/>
      <c r="P157" s="178"/>
      <c r="Q157" s="178"/>
      <c r="R157" s="178"/>
      <c r="S157" s="178"/>
      <c r="T157" s="179"/>
      <c r="AT157" s="173" t="s">
        <v>146</v>
      </c>
      <c r="AU157" s="173" t="s">
        <v>85</v>
      </c>
      <c r="AV157" s="13" t="s">
        <v>85</v>
      </c>
      <c r="AW157" s="13" t="s">
        <v>32</v>
      </c>
      <c r="AX157" s="13" t="s">
        <v>81</v>
      </c>
      <c r="AY157" s="173" t="s">
        <v>137</v>
      </c>
    </row>
    <row r="158" spans="1:65" s="2" customFormat="1" ht="21.75" customHeight="1">
      <c r="A158" s="33"/>
      <c r="B158" s="157"/>
      <c r="C158" s="158" t="s">
        <v>197</v>
      </c>
      <c r="D158" s="158" t="s">
        <v>139</v>
      </c>
      <c r="E158" s="159" t="s">
        <v>198</v>
      </c>
      <c r="F158" s="160" t="s">
        <v>199</v>
      </c>
      <c r="G158" s="161" t="s">
        <v>173</v>
      </c>
      <c r="H158" s="162">
        <v>26.919</v>
      </c>
      <c r="I158" s="163"/>
      <c r="J158" s="164">
        <f>ROUND(I158*H158,2)</f>
        <v>0</v>
      </c>
      <c r="K158" s="160" t="s">
        <v>143</v>
      </c>
      <c r="L158" s="34"/>
      <c r="M158" s="165" t="s">
        <v>1</v>
      </c>
      <c r="N158" s="166" t="s">
        <v>41</v>
      </c>
      <c r="O158" s="59"/>
      <c r="P158" s="167">
        <f>O158*H158</f>
        <v>0</v>
      </c>
      <c r="Q158" s="167">
        <v>0</v>
      </c>
      <c r="R158" s="167">
        <f>Q158*H158</f>
        <v>0</v>
      </c>
      <c r="S158" s="167">
        <v>0</v>
      </c>
      <c r="T158" s="168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9" t="s">
        <v>144</v>
      </c>
      <c r="AT158" s="169" t="s">
        <v>139</v>
      </c>
      <c r="AU158" s="169" t="s">
        <v>85</v>
      </c>
      <c r="AY158" s="18" t="s">
        <v>137</v>
      </c>
      <c r="BE158" s="170">
        <f>IF(N158="základní",J158,0)</f>
        <v>0</v>
      </c>
      <c r="BF158" s="170">
        <f>IF(N158="snížená",J158,0)</f>
        <v>0</v>
      </c>
      <c r="BG158" s="170">
        <f>IF(N158="zákl. přenesená",J158,0)</f>
        <v>0</v>
      </c>
      <c r="BH158" s="170">
        <f>IF(N158="sníž. přenesená",J158,0)</f>
        <v>0</v>
      </c>
      <c r="BI158" s="170">
        <f>IF(N158="nulová",J158,0)</f>
        <v>0</v>
      </c>
      <c r="BJ158" s="18" t="s">
        <v>81</v>
      </c>
      <c r="BK158" s="170">
        <f>ROUND(I158*H158,2)</f>
        <v>0</v>
      </c>
      <c r="BL158" s="18" t="s">
        <v>144</v>
      </c>
      <c r="BM158" s="169" t="s">
        <v>200</v>
      </c>
    </row>
    <row r="159" spans="1:65" s="13" customFormat="1" ht="11.25">
      <c r="B159" s="171"/>
      <c r="D159" s="172" t="s">
        <v>146</v>
      </c>
      <c r="E159" s="173" t="s">
        <v>1</v>
      </c>
      <c r="F159" s="174" t="s">
        <v>196</v>
      </c>
      <c r="H159" s="175">
        <v>26.919</v>
      </c>
      <c r="I159" s="176"/>
      <c r="L159" s="171"/>
      <c r="M159" s="177"/>
      <c r="N159" s="178"/>
      <c r="O159" s="178"/>
      <c r="P159" s="178"/>
      <c r="Q159" s="178"/>
      <c r="R159" s="178"/>
      <c r="S159" s="178"/>
      <c r="T159" s="179"/>
      <c r="AT159" s="173" t="s">
        <v>146</v>
      </c>
      <c r="AU159" s="173" t="s">
        <v>85</v>
      </c>
      <c r="AV159" s="13" t="s">
        <v>85</v>
      </c>
      <c r="AW159" s="13" t="s">
        <v>32</v>
      </c>
      <c r="AX159" s="13" t="s">
        <v>81</v>
      </c>
      <c r="AY159" s="173" t="s">
        <v>137</v>
      </c>
    </row>
    <row r="160" spans="1:65" s="2" customFormat="1" ht="16.5" customHeight="1">
      <c r="A160" s="33"/>
      <c r="B160" s="157"/>
      <c r="C160" s="158" t="s">
        <v>201</v>
      </c>
      <c r="D160" s="158" t="s">
        <v>139</v>
      </c>
      <c r="E160" s="159" t="s">
        <v>202</v>
      </c>
      <c r="F160" s="160" t="s">
        <v>203</v>
      </c>
      <c r="G160" s="161" t="s">
        <v>164</v>
      </c>
      <c r="H160" s="162">
        <v>789.11</v>
      </c>
      <c r="I160" s="163"/>
      <c r="J160" s="164">
        <f>ROUND(I160*H160,2)</f>
        <v>0</v>
      </c>
      <c r="K160" s="160" t="s">
        <v>143</v>
      </c>
      <c r="L160" s="34"/>
      <c r="M160" s="165" t="s">
        <v>1</v>
      </c>
      <c r="N160" s="166" t="s">
        <v>41</v>
      </c>
      <c r="O160" s="59"/>
      <c r="P160" s="167">
        <f>O160*H160</f>
        <v>0</v>
      </c>
      <c r="Q160" s="167">
        <v>8.4000000000000003E-4</v>
      </c>
      <c r="R160" s="167">
        <f>Q160*H160</f>
        <v>0.66285240000000001</v>
      </c>
      <c r="S160" s="167">
        <v>0</v>
      </c>
      <c r="T160" s="168">
        <f>S160*H160</f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9" t="s">
        <v>144</v>
      </c>
      <c r="AT160" s="169" t="s">
        <v>139</v>
      </c>
      <c r="AU160" s="169" t="s">
        <v>85</v>
      </c>
      <c r="AY160" s="18" t="s">
        <v>137</v>
      </c>
      <c r="BE160" s="170">
        <f>IF(N160="základní",J160,0)</f>
        <v>0</v>
      </c>
      <c r="BF160" s="170">
        <f>IF(N160="snížená",J160,0)</f>
        <v>0</v>
      </c>
      <c r="BG160" s="170">
        <f>IF(N160="zákl. přenesená",J160,0)</f>
        <v>0</v>
      </c>
      <c r="BH160" s="170">
        <f>IF(N160="sníž. přenesená",J160,0)</f>
        <v>0</v>
      </c>
      <c r="BI160" s="170">
        <f>IF(N160="nulová",J160,0)</f>
        <v>0</v>
      </c>
      <c r="BJ160" s="18" t="s">
        <v>81</v>
      </c>
      <c r="BK160" s="170">
        <f>ROUND(I160*H160,2)</f>
        <v>0</v>
      </c>
      <c r="BL160" s="18" t="s">
        <v>144</v>
      </c>
      <c r="BM160" s="169" t="s">
        <v>204</v>
      </c>
    </row>
    <row r="161" spans="1:65" s="13" customFormat="1" ht="11.25">
      <c r="B161" s="171"/>
      <c r="D161" s="172" t="s">
        <v>146</v>
      </c>
      <c r="E161" s="173" t="s">
        <v>1</v>
      </c>
      <c r="F161" s="174" t="s">
        <v>205</v>
      </c>
      <c r="H161" s="175">
        <v>707.76400000000001</v>
      </c>
      <c r="I161" s="176"/>
      <c r="L161" s="171"/>
      <c r="M161" s="177"/>
      <c r="N161" s="178"/>
      <c r="O161" s="178"/>
      <c r="P161" s="178"/>
      <c r="Q161" s="178"/>
      <c r="R161" s="178"/>
      <c r="S161" s="178"/>
      <c r="T161" s="179"/>
      <c r="AT161" s="173" t="s">
        <v>146</v>
      </c>
      <c r="AU161" s="173" t="s">
        <v>85</v>
      </c>
      <c r="AV161" s="13" t="s">
        <v>85</v>
      </c>
      <c r="AW161" s="13" t="s">
        <v>32</v>
      </c>
      <c r="AX161" s="13" t="s">
        <v>76</v>
      </c>
      <c r="AY161" s="173" t="s">
        <v>137</v>
      </c>
    </row>
    <row r="162" spans="1:65" s="13" customFormat="1" ht="11.25">
      <c r="B162" s="171"/>
      <c r="D162" s="172" t="s">
        <v>146</v>
      </c>
      <c r="E162" s="173" t="s">
        <v>1</v>
      </c>
      <c r="F162" s="174" t="s">
        <v>206</v>
      </c>
      <c r="H162" s="175">
        <v>-24.960999999999999</v>
      </c>
      <c r="I162" s="176"/>
      <c r="L162" s="171"/>
      <c r="M162" s="177"/>
      <c r="N162" s="178"/>
      <c r="O162" s="178"/>
      <c r="P162" s="178"/>
      <c r="Q162" s="178"/>
      <c r="R162" s="178"/>
      <c r="S162" s="178"/>
      <c r="T162" s="179"/>
      <c r="AT162" s="173" t="s">
        <v>146</v>
      </c>
      <c r="AU162" s="173" t="s">
        <v>85</v>
      </c>
      <c r="AV162" s="13" t="s">
        <v>85</v>
      </c>
      <c r="AW162" s="13" t="s">
        <v>32</v>
      </c>
      <c r="AX162" s="13" t="s">
        <v>76</v>
      </c>
      <c r="AY162" s="173" t="s">
        <v>137</v>
      </c>
    </row>
    <row r="163" spans="1:65" s="13" customFormat="1" ht="11.25">
      <c r="B163" s="171"/>
      <c r="D163" s="172" t="s">
        <v>146</v>
      </c>
      <c r="E163" s="173" t="s">
        <v>1</v>
      </c>
      <c r="F163" s="174" t="s">
        <v>207</v>
      </c>
      <c r="H163" s="175">
        <v>106.307</v>
      </c>
      <c r="I163" s="176"/>
      <c r="L163" s="171"/>
      <c r="M163" s="177"/>
      <c r="N163" s="178"/>
      <c r="O163" s="178"/>
      <c r="P163" s="178"/>
      <c r="Q163" s="178"/>
      <c r="R163" s="178"/>
      <c r="S163" s="178"/>
      <c r="T163" s="179"/>
      <c r="AT163" s="173" t="s">
        <v>146</v>
      </c>
      <c r="AU163" s="173" t="s">
        <v>85</v>
      </c>
      <c r="AV163" s="13" t="s">
        <v>85</v>
      </c>
      <c r="AW163" s="13" t="s">
        <v>32</v>
      </c>
      <c r="AX163" s="13" t="s">
        <v>76</v>
      </c>
      <c r="AY163" s="173" t="s">
        <v>137</v>
      </c>
    </row>
    <row r="164" spans="1:65" s="14" customFormat="1" ht="11.25">
      <c r="B164" s="180"/>
      <c r="D164" s="172" t="s">
        <v>146</v>
      </c>
      <c r="E164" s="181" t="s">
        <v>1</v>
      </c>
      <c r="F164" s="182" t="s">
        <v>169</v>
      </c>
      <c r="H164" s="183">
        <v>789.11</v>
      </c>
      <c r="I164" s="184"/>
      <c r="L164" s="180"/>
      <c r="M164" s="185"/>
      <c r="N164" s="186"/>
      <c r="O164" s="186"/>
      <c r="P164" s="186"/>
      <c r="Q164" s="186"/>
      <c r="R164" s="186"/>
      <c r="S164" s="186"/>
      <c r="T164" s="187"/>
      <c r="AT164" s="181" t="s">
        <v>146</v>
      </c>
      <c r="AU164" s="181" t="s">
        <v>85</v>
      </c>
      <c r="AV164" s="14" t="s">
        <v>144</v>
      </c>
      <c r="AW164" s="14" t="s">
        <v>32</v>
      </c>
      <c r="AX164" s="14" t="s">
        <v>81</v>
      </c>
      <c r="AY164" s="181" t="s">
        <v>137</v>
      </c>
    </row>
    <row r="165" spans="1:65" s="2" customFormat="1" ht="16.5" customHeight="1">
      <c r="A165" s="33"/>
      <c r="B165" s="157"/>
      <c r="C165" s="158" t="s">
        <v>208</v>
      </c>
      <c r="D165" s="158" t="s">
        <v>139</v>
      </c>
      <c r="E165" s="159" t="s">
        <v>209</v>
      </c>
      <c r="F165" s="160" t="s">
        <v>210</v>
      </c>
      <c r="G165" s="161" t="s">
        <v>164</v>
      </c>
      <c r="H165" s="162">
        <v>24.960999999999999</v>
      </c>
      <c r="I165" s="163"/>
      <c r="J165" s="164">
        <f>ROUND(I165*H165,2)</f>
        <v>0</v>
      </c>
      <c r="K165" s="160" t="s">
        <v>143</v>
      </c>
      <c r="L165" s="34"/>
      <c r="M165" s="165" t="s">
        <v>1</v>
      </c>
      <c r="N165" s="166" t="s">
        <v>41</v>
      </c>
      <c r="O165" s="59"/>
      <c r="P165" s="167">
        <f>O165*H165</f>
        <v>0</v>
      </c>
      <c r="Q165" s="167">
        <v>8.4999999999999995E-4</v>
      </c>
      <c r="R165" s="167">
        <f>Q165*H165</f>
        <v>2.1216849999999999E-2</v>
      </c>
      <c r="S165" s="167">
        <v>0</v>
      </c>
      <c r="T165" s="168">
        <f>S165*H165</f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9" t="s">
        <v>144</v>
      </c>
      <c r="AT165" s="169" t="s">
        <v>139</v>
      </c>
      <c r="AU165" s="169" t="s">
        <v>85</v>
      </c>
      <c r="AY165" s="18" t="s">
        <v>137</v>
      </c>
      <c r="BE165" s="170">
        <f>IF(N165="základní",J165,0)</f>
        <v>0</v>
      </c>
      <c r="BF165" s="170">
        <f>IF(N165="snížená",J165,0)</f>
        <v>0</v>
      </c>
      <c r="BG165" s="170">
        <f>IF(N165="zákl. přenesená",J165,0)</f>
        <v>0</v>
      </c>
      <c r="BH165" s="170">
        <f>IF(N165="sníž. přenesená",J165,0)</f>
        <v>0</v>
      </c>
      <c r="BI165" s="170">
        <f>IF(N165="nulová",J165,0)</f>
        <v>0</v>
      </c>
      <c r="BJ165" s="18" t="s">
        <v>81</v>
      </c>
      <c r="BK165" s="170">
        <f>ROUND(I165*H165,2)</f>
        <v>0</v>
      </c>
      <c r="BL165" s="18" t="s">
        <v>144</v>
      </c>
      <c r="BM165" s="169" t="s">
        <v>211</v>
      </c>
    </row>
    <row r="166" spans="1:65" s="13" customFormat="1" ht="11.25">
      <c r="B166" s="171"/>
      <c r="D166" s="172" t="s">
        <v>146</v>
      </c>
      <c r="E166" s="173" t="s">
        <v>1</v>
      </c>
      <c r="F166" s="174" t="s">
        <v>212</v>
      </c>
      <c r="H166" s="175">
        <v>24.960999999999999</v>
      </c>
      <c r="I166" s="176"/>
      <c r="L166" s="171"/>
      <c r="M166" s="177"/>
      <c r="N166" s="178"/>
      <c r="O166" s="178"/>
      <c r="P166" s="178"/>
      <c r="Q166" s="178"/>
      <c r="R166" s="178"/>
      <c r="S166" s="178"/>
      <c r="T166" s="179"/>
      <c r="AT166" s="173" t="s">
        <v>146</v>
      </c>
      <c r="AU166" s="173" t="s">
        <v>85</v>
      </c>
      <c r="AV166" s="13" t="s">
        <v>85</v>
      </c>
      <c r="AW166" s="13" t="s">
        <v>32</v>
      </c>
      <c r="AX166" s="13" t="s">
        <v>81</v>
      </c>
      <c r="AY166" s="173" t="s">
        <v>137</v>
      </c>
    </row>
    <row r="167" spans="1:65" s="2" customFormat="1" ht="21.75" customHeight="1">
      <c r="A167" s="33"/>
      <c r="B167" s="157"/>
      <c r="C167" s="158" t="s">
        <v>213</v>
      </c>
      <c r="D167" s="158" t="s">
        <v>139</v>
      </c>
      <c r="E167" s="159" t="s">
        <v>214</v>
      </c>
      <c r="F167" s="160" t="s">
        <v>215</v>
      </c>
      <c r="G167" s="161" t="s">
        <v>164</v>
      </c>
      <c r="H167" s="162">
        <v>789.11</v>
      </c>
      <c r="I167" s="163"/>
      <c r="J167" s="164">
        <f>ROUND(I167*H167,2)</f>
        <v>0</v>
      </c>
      <c r="K167" s="160" t="s">
        <v>143</v>
      </c>
      <c r="L167" s="34"/>
      <c r="M167" s="165" t="s">
        <v>1</v>
      </c>
      <c r="N167" s="166" t="s">
        <v>41</v>
      </c>
      <c r="O167" s="59"/>
      <c r="P167" s="167">
        <f>O167*H167</f>
        <v>0</v>
      </c>
      <c r="Q167" s="167">
        <v>0</v>
      </c>
      <c r="R167" s="167">
        <f>Q167*H167</f>
        <v>0</v>
      </c>
      <c r="S167" s="167">
        <v>0</v>
      </c>
      <c r="T167" s="168">
        <f>S167*H167</f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9" t="s">
        <v>144</v>
      </c>
      <c r="AT167" s="169" t="s">
        <v>139</v>
      </c>
      <c r="AU167" s="169" t="s">
        <v>85</v>
      </c>
      <c r="AY167" s="18" t="s">
        <v>137</v>
      </c>
      <c r="BE167" s="170">
        <f>IF(N167="základní",J167,0)</f>
        <v>0</v>
      </c>
      <c r="BF167" s="170">
        <f>IF(N167="snížená",J167,0)</f>
        <v>0</v>
      </c>
      <c r="BG167" s="170">
        <f>IF(N167="zákl. přenesená",J167,0)</f>
        <v>0</v>
      </c>
      <c r="BH167" s="170">
        <f>IF(N167="sníž. přenesená",J167,0)</f>
        <v>0</v>
      </c>
      <c r="BI167" s="170">
        <f>IF(N167="nulová",J167,0)</f>
        <v>0</v>
      </c>
      <c r="BJ167" s="18" t="s">
        <v>81</v>
      </c>
      <c r="BK167" s="170">
        <f>ROUND(I167*H167,2)</f>
        <v>0</v>
      </c>
      <c r="BL167" s="18" t="s">
        <v>144</v>
      </c>
      <c r="BM167" s="169" t="s">
        <v>216</v>
      </c>
    </row>
    <row r="168" spans="1:65" s="2" customFormat="1" ht="21.75" customHeight="1">
      <c r="A168" s="33"/>
      <c r="B168" s="157"/>
      <c r="C168" s="158" t="s">
        <v>217</v>
      </c>
      <c r="D168" s="158" t="s">
        <v>139</v>
      </c>
      <c r="E168" s="159" t="s">
        <v>218</v>
      </c>
      <c r="F168" s="160" t="s">
        <v>219</v>
      </c>
      <c r="G168" s="161" t="s">
        <v>164</v>
      </c>
      <c r="H168" s="162">
        <v>24.960999999999999</v>
      </c>
      <c r="I168" s="163"/>
      <c r="J168" s="164">
        <f>ROUND(I168*H168,2)</f>
        <v>0</v>
      </c>
      <c r="K168" s="160" t="s">
        <v>143</v>
      </c>
      <c r="L168" s="34"/>
      <c r="M168" s="165" t="s">
        <v>1</v>
      </c>
      <c r="N168" s="166" t="s">
        <v>41</v>
      </c>
      <c r="O168" s="59"/>
      <c r="P168" s="167">
        <f>O168*H168</f>
        <v>0</v>
      </c>
      <c r="Q168" s="167">
        <v>0</v>
      </c>
      <c r="R168" s="167">
        <f>Q168*H168</f>
        <v>0</v>
      </c>
      <c r="S168" s="167">
        <v>0</v>
      </c>
      <c r="T168" s="168">
        <f>S168*H168</f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9" t="s">
        <v>144</v>
      </c>
      <c r="AT168" s="169" t="s">
        <v>139</v>
      </c>
      <c r="AU168" s="169" t="s">
        <v>85</v>
      </c>
      <c r="AY168" s="18" t="s">
        <v>137</v>
      </c>
      <c r="BE168" s="170">
        <f>IF(N168="základní",J168,0)</f>
        <v>0</v>
      </c>
      <c r="BF168" s="170">
        <f>IF(N168="snížená",J168,0)</f>
        <v>0</v>
      </c>
      <c r="BG168" s="170">
        <f>IF(N168="zákl. přenesená",J168,0)</f>
        <v>0</v>
      </c>
      <c r="BH168" s="170">
        <f>IF(N168="sníž. přenesená",J168,0)</f>
        <v>0</v>
      </c>
      <c r="BI168" s="170">
        <f>IF(N168="nulová",J168,0)</f>
        <v>0</v>
      </c>
      <c r="BJ168" s="18" t="s">
        <v>81</v>
      </c>
      <c r="BK168" s="170">
        <f>ROUND(I168*H168,2)</f>
        <v>0</v>
      </c>
      <c r="BL168" s="18" t="s">
        <v>144</v>
      </c>
      <c r="BM168" s="169" t="s">
        <v>220</v>
      </c>
    </row>
    <row r="169" spans="1:65" s="2" customFormat="1" ht="16.5" customHeight="1">
      <c r="A169" s="33"/>
      <c r="B169" s="157"/>
      <c r="C169" s="158" t="s">
        <v>221</v>
      </c>
      <c r="D169" s="158" t="s">
        <v>139</v>
      </c>
      <c r="E169" s="159" t="s">
        <v>222</v>
      </c>
      <c r="F169" s="160" t="s">
        <v>223</v>
      </c>
      <c r="G169" s="161" t="s">
        <v>164</v>
      </c>
      <c r="H169" s="162">
        <v>92.927999999999997</v>
      </c>
      <c r="I169" s="163"/>
      <c r="J169" s="164">
        <f>ROUND(I169*H169,2)</f>
        <v>0</v>
      </c>
      <c r="K169" s="160" t="s">
        <v>143</v>
      </c>
      <c r="L169" s="34"/>
      <c r="M169" s="165" t="s">
        <v>1</v>
      </c>
      <c r="N169" s="166" t="s">
        <v>41</v>
      </c>
      <c r="O169" s="59"/>
      <c r="P169" s="167">
        <f>O169*H169</f>
        <v>0</v>
      </c>
      <c r="Q169" s="167">
        <v>6.9999999999999999E-4</v>
      </c>
      <c r="R169" s="167">
        <f>Q169*H169</f>
        <v>6.5049599999999999E-2</v>
      </c>
      <c r="S169" s="167">
        <v>0</v>
      </c>
      <c r="T169" s="168">
        <f>S169*H169</f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9" t="s">
        <v>144</v>
      </c>
      <c r="AT169" s="169" t="s">
        <v>139</v>
      </c>
      <c r="AU169" s="169" t="s">
        <v>85</v>
      </c>
      <c r="AY169" s="18" t="s">
        <v>137</v>
      </c>
      <c r="BE169" s="170">
        <f>IF(N169="základní",J169,0)</f>
        <v>0</v>
      </c>
      <c r="BF169" s="170">
        <f>IF(N169="snížená",J169,0)</f>
        <v>0</v>
      </c>
      <c r="BG169" s="170">
        <f>IF(N169="zákl. přenesená",J169,0)</f>
        <v>0</v>
      </c>
      <c r="BH169" s="170">
        <f>IF(N169="sníž. přenesená",J169,0)</f>
        <v>0</v>
      </c>
      <c r="BI169" s="170">
        <f>IF(N169="nulová",J169,0)</f>
        <v>0</v>
      </c>
      <c r="BJ169" s="18" t="s">
        <v>81</v>
      </c>
      <c r="BK169" s="170">
        <f>ROUND(I169*H169,2)</f>
        <v>0</v>
      </c>
      <c r="BL169" s="18" t="s">
        <v>144</v>
      </c>
      <c r="BM169" s="169" t="s">
        <v>224</v>
      </c>
    </row>
    <row r="170" spans="1:65" s="13" customFormat="1" ht="11.25">
      <c r="B170" s="171"/>
      <c r="D170" s="172" t="s">
        <v>146</v>
      </c>
      <c r="E170" s="173" t="s">
        <v>1</v>
      </c>
      <c r="F170" s="174" t="s">
        <v>225</v>
      </c>
      <c r="H170" s="175">
        <v>88.128</v>
      </c>
      <c r="I170" s="176"/>
      <c r="L170" s="171"/>
      <c r="M170" s="177"/>
      <c r="N170" s="178"/>
      <c r="O170" s="178"/>
      <c r="P170" s="178"/>
      <c r="Q170" s="178"/>
      <c r="R170" s="178"/>
      <c r="S170" s="178"/>
      <c r="T170" s="179"/>
      <c r="AT170" s="173" t="s">
        <v>146</v>
      </c>
      <c r="AU170" s="173" t="s">
        <v>85</v>
      </c>
      <c r="AV170" s="13" t="s">
        <v>85</v>
      </c>
      <c r="AW170" s="13" t="s">
        <v>32</v>
      </c>
      <c r="AX170" s="13" t="s">
        <v>76</v>
      </c>
      <c r="AY170" s="173" t="s">
        <v>137</v>
      </c>
    </row>
    <row r="171" spans="1:65" s="13" customFormat="1" ht="11.25">
      <c r="B171" s="171"/>
      <c r="D171" s="172" t="s">
        <v>146</v>
      </c>
      <c r="E171" s="173" t="s">
        <v>1</v>
      </c>
      <c r="F171" s="174" t="s">
        <v>226</v>
      </c>
      <c r="H171" s="175">
        <v>4.8</v>
      </c>
      <c r="I171" s="176"/>
      <c r="L171" s="171"/>
      <c r="M171" s="177"/>
      <c r="N171" s="178"/>
      <c r="O171" s="178"/>
      <c r="P171" s="178"/>
      <c r="Q171" s="178"/>
      <c r="R171" s="178"/>
      <c r="S171" s="178"/>
      <c r="T171" s="179"/>
      <c r="AT171" s="173" t="s">
        <v>146</v>
      </c>
      <c r="AU171" s="173" t="s">
        <v>85</v>
      </c>
      <c r="AV171" s="13" t="s">
        <v>85</v>
      </c>
      <c r="AW171" s="13" t="s">
        <v>32</v>
      </c>
      <c r="AX171" s="13" t="s">
        <v>76</v>
      </c>
      <c r="AY171" s="173" t="s">
        <v>137</v>
      </c>
    </row>
    <row r="172" spans="1:65" s="14" customFormat="1" ht="11.25">
      <c r="B172" s="180"/>
      <c r="D172" s="172" t="s">
        <v>146</v>
      </c>
      <c r="E172" s="181" t="s">
        <v>1</v>
      </c>
      <c r="F172" s="182" t="s">
        <v>169</v>
      </c>
      <c r="H172" s="183">
        <v>92.927999999999997</v>
      </c>
      <c r="I172" s="184"/>
      <c r="L172" s="180"/>
      <c r="M172" s="185"/>
      <c r="N172" s="186"/>
      <c r="O172" s="186"/>
      <c r="P172" s="186"/>
      <c r="Q172" s="186"/>
      <c r="R172" s="186"/>
      <c r="S172" s="186"/>
      <c r="T172" s="187"/>
      <c r="AT172" s="181" t="s">
        <v>146</v>
      </c>
      <c r="AU172" s="181" t="s">
        <v>85</v>
      </c>
      <c r="AV172" s="14" t="s">
        <v>144</v>
      </c>
      <c r="AW172" s="14" t="s">
        <v>32</v>
      </c>
      <c r="AX172" s="14" t="s">
        <v>81</v>
      </c>
      <c r="AY172" s="181" t="s">
        <v>137</v>
      </c>
    </row>
    <row r="173" spans="1:65" s="2" customFormat="1" ht="16.5" customHeight="1">
      <c r="A173" s="33"/>
      <c r="B173" s="157"/>
      <c r="C173" s="158" t="s">
        <v>8</v>
      </c>
      <c r="D173" s="158" t="s">
        <v>139</v>
      </c>
      <c r="E173" s="159" t="s">
        <v>227</v>
      </c>
      <c r="F173" s="160" t="s">
        <v>228</v>
      </c>
      <c r="G173" s="161" t="s">
        <v>164</v>
      </c>
      <c r="H173" s="162">
        <v>92.927999999999997</v>
      </c>
      <c r="I173" s="163"/>
      <c r="J173" s="164">
        <f>ROUND(I173*H173,2)</f>
        <v>0</v>
      </c>
      <c r="K173" s="160" t="s">
        <v>143</v>
      </c>
      <c r="L173" s="34"/>
      <c r="M173" s="165" t="s">
        <v>1</v>
      </c>
      <c r="N173" s="166" t="s">
        <v>41</v>
      </c>
      <c r="O173" s="59"/>
      <c r="P173" s="167">
        <f>O173*H173</f>
        <v>0</v>
      </c>
      <c r="Q173" s="167">
        <v>0</v>
      </c>
      <c r="R173" s="167">
        <f>Q173*H173</f>
        <v>0</v>
      </c>
      <c r="S173" s="167">
        <v>0</v>
      </c>
      <c r="T173" s="168">
        <f>S173*H173</f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9" t="s">
        <v>144</v>
      </c>
      <c r="AT173" s="169" t="s">
        <v>139</v>
      </c>
      <c r="AU173" s="169" t="s">
        <v>85</v>
      </c>
      <c r="AY173" s="18" t="s">
        <v>137</v>
      </c>
      <c r="BE173" s="170">
        <f>IF(N173="základní",J173,0)</f>
        <v>0</v>
      </c>
      <c r="BF173" s="170">
        <f>IF(N173="snížená",J173,0)</f>
        <v>0</v>
      </c>
      <c r="BG173" s="170">
        <f>IF(N173="zákl. přenesená",J173,0)</f>
        <v>0</v>
      </c>
      <c r="BH173" s="170">
        <f>IF(N173="sníž. přenesená",J173,0)</f>
        <v>0</v>
      </c>
      <c r="BI173" s="170">
        <f>IF(N173="nulová",J173,0)</f>
        <v>0</v>
      </c>
      <c r="BJ173" s="18" t="s">
        <v>81</v>
      </c>
      <c r="BK173" s="170">
        <f>ROUND(I173*H173,2)</f>
        <v>0</v>
      </c>
      <c r="BL173" s="18" t="s">
        <v>144</v>
      </c>
      <c r="BM173" s="169" t="s">
        <v>229</v>
      </c>
    </row>
    <row r="174" spans="1:65" s="2" customFormat="1" ht="21.75" customHeight="1">
      <c r="A174" s="33"/>
      <c r="B174" s="157"/>
      <c r="C174" s="158" t="s">
        <v>230</v>
      </c>
      <c r="D174" s="158" t="s">
        <v>139</v>
      </c>
      <c r="E174" s="159" t="s">
        <v>231</v>
      </c>
      <c r="F174" s="160" t="s">
        <v>232</v>
      </c>
      <c r="G174" s="161" t="s">
        <v>173</v>
      </c>
      <c r="H174" s="162">
        <v>490.399</v>
      </c>
      <c r="I174" s="163"/>
      <c r="J174" s="164">
        <f>ROUND(I174*H174,2)</f>
        <v>0</v>
      </c>
      <c r="K174" s="160" t="s">
        <v>143</v>
      </c>
      <c r="L174" s="34"/>
      <c r="M174" s="165" t="s">
        <v>1</v>
      </c>
      <c r="N174" s="166" t="s">
        <v>41</v>
      </c>
      <c r="O174" s="59"/>
      <c r="P174" s="167">
        <f>O174*H174</f>
        <v>0</v>
      </c>
      <c r="Q174" s="167">
        <v>0</v>
      </c>
      <c r="R174" s="167">
        <f>Q174*H174</f>
        <v>0</v>
      </c>
      <c r="S174" s="167">
        <v>0</v>
      </c>
      <c r="T174" s="168">
        <f>S174*H174</f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9" t="s">
        <v>144</v>
      </c>
      <c r="AT174" s="169" t="s">
        <v>139</v>
      </c>
      <c r="AU174" s="169" t="s">
        <v>85</v>
      </c>
      <c r="AY174" s="18" t="s">
        <v>137</v>
      </c>
      <c r="BE174" s="170">
        <f>IF(N174="základní",J174,0)</f>
        <v>0</v>
      </c>
      <c r="BF174" s="170">
        <f>IF(N174="snížená",J174,0)</f>
        <v>0</v>
      </c>
      <c r="BG174" s="170">
        <f>IF(N174="zákl. přenesená",J174,0)</f>
        <v>0</v>
      </c>
      <c r="BH174" s="170">
        <f>IF(N174="sníž. přenesená",J174,0)</f>
        <v>0</v>
      </c>
      <c r="BI174" s="170">
        <f>IF(N174="nulová",J174,0)</f>
        <v>0</v>
      </c>
      <c r="BJ174" s="18" t="s">
        <v>81</v>
      </c>
      <c r="BK174" s="170">
        <f>ROUND(I174*H174,2)</f>
        <v>0</v>
      </c>
      <c r="BL174" s="18" t="s">
        <v>144</v>
      </c>
      <c r="BM174" s="169" t="s">
        <v>233</v>
      </c>
    </row>
    <row r="175" spans="1:65" s="16" customFormat="1" ht="11.25">
      <c r="B175" s="196"/>
      <c r="D175" s="172" t="s">
        <v>146</v>
      </c>
      <c r="E175" s="197" t="s">
        <v>1</v>
      </c>
      <c r="F175" s="198" t="s">
        <v>234</v>
      </c>
      <c r="H175" s="197" t="s">
        <v>1</v>
      </c>
      <c r="I175" s="199"/>
      <c r="L175" s="196"/>
      <c r="M175" s="200"/>
      <c r="N175" s="201"/>
      <c r="O175" s="201"/>
      <c r="P175" s="201"/>
      <c r="Q175" s="201"/>
      <c r="R175" s="201"/>
      <c r="S175" s="201"/>
      <c r="T175" s="202"/>
      <c r="AT175" s="197" t="s">
        <v>146</v>
      </c>
      <c r="AU175" s="197" t="s">
        <v>85</v>
      </c>
      <c r="AV175" s="16" t="s">
        <v>81</v>
      </c>
      <c r="AW175" s="16" t="s">
        <v>32</v>
      </c>
      <c r="AX175" s="16" t="s">
        <v>76</v>
      </c>
      <c r="AY175" s="197" t="s">
        <v>137</v>
      </c>
    </row>
    <row r="176" spans="1:65" s="13" customFormat="1" ht="11.25">
      <c r="B176" s="171"/>
      <c r="D176" s="172" t="s">
        <v>146</v>
      </c>
      <c r="E176" s="173" t="s">
        <v>1</v>
      </c>
      <c r="F176" s="174" t="s">
        <v>235</v>
      </c>
      <c r="H176" s="175">
        <v>280.899</v>
      </c>
      <c r="I176" s="176"/>
      <c r="L176" s="171"/>
      <c r="M176" s="177"/>
      <c r="N176" s="178"/>
      <c r="O176" s="178"/>
      <c r="P176" s="178"/>
      <c r="Q176" s="178"/>
      <c r="R176" s="178"/>
      <c r="S176" s="178"/>
      <c r="T176" s="179"/>
      <c r="AT176" s="173" t="s">
        <v>146</v>
      </c>
      <c r="AU176" s="173" t="s">
        <v>85</v>
      </c>
      <c r="AV176" s="13" t="s">
        <v>85</v>
      </c>
      <c r="AW176" s="13" t="s">
        <v>32</v>
      </c>
      <c r="AX176" s="13" t="s">
        <v>76</v>
      </c>
      <c r="AY176" s="173" t="s">
        <v>137</v>
      </c>
    </row>
    <row r="177" spans="1:65" s="13" customFormat="1" ht="11.25">
      <c r="B177" s="171"/>
      <c r="D177" s="172" t="s">
        <v>146</v>
      </c>
      <c r="E177" s="173" t="s">
        <v>1</v>
      </c>
      <c r="F177" s="174" t="s">
        <v>236</v>
      </c>
      <c r="H177" s="175">
        <v>209.5</v>
      </c>
      <c r="I177" s="176"/>
      <c r="L177" s="171"/>
      <c r="M177" s="177"/>
      <c r="N177" s="178"/>
      <c r="O177" s="178"/>
      <c r="P177" s="178"/>
      <c r="Q177" s="178"/>
      <c r="R177" s="178"/>
      <c r="S177" s="178"/>
      <c r="T177" s="179"/>
      <c r="AT177" s="173" t="s">
        <v>146</v>
      </c>
      <c r="AU177" s="173" t="s">
        <v>85</v>
      </c>
      <c r="AV177" s="13" t="s">
        <v>85</v>
      </c>
      <c r="AW177" s="13" t="s">
        <v>32</v>
      </c>
      <c r="AX177" s="13" t="s">
        <v>76</v>
      </c>
      <c r="AY177" s="173" t="s">
        <v>137</v>
      </c>
    </row>
    <row r="178" spans="1:65" s="14" customFormat="1" ht="11.25">
      <c r="B178" s="180"/>
      <c r="D178" s="172" t="s">
        <v>146</v>
      </c>
      <c r="E178" s="181" t="s">
        <v>1</v>
      </c>
      <c r="F178" s="182" t="s">
        <v>169</v>
      </c>
      <c r="H178" s="183">
        <v>490.399</v>
      </c>
      <c r="I178" s="184"/>
      <c r="L178" s="180"/>
      <c r="M178" s="185"/>
      <c r="N178" s="186"/>
      <c r="O178" s="186"/>
      <c r="P178" s="186"/>
      <c r="Q178" s="186"/>
      <c r="R178" s="186"/>
      <c r="S178" s="186"/>
      <c r="T178" s="187"/>
      <c r="AT178" s="181" t="s">
        <v>146</v>
      </c>
      <c r="AU178" s="181" t="s">
        <v>85</v>
      </c>
      <c r="AV178" s="14" t="s">
        <v>144</v>
      </c>
      <c r="AW178" s="14" t="s">
        <v>32</v>
      </c>
      <c r="AX178" s="14" t="s">
        <v>81</v>
      </c>
      <c r="AY178" s="181" t="s">
        <v>137</v>
      </c>
    </row>
    <row r="179" spans="1:65" s="2" customFormat="1" ht="21.75" customHeight="1">
      <c r="A179" s="33"/>
      <c r="B179" s="157"/>
      <c r="C179" s="158" t="s">
        <v>237</v>
      </c>
      <c r="D179" s="158" t="s">
        <v>139</v>
      </c>
      <c r="E179" s="159" t="s">
        <v>238</v>
      </c>
      <c r="F179" s="160" t="s">
        <v>239</v>
      </c>
      <c r="G179" s="161" t="s">
        <v>173</v>
      </c>
      <c r="H179" s="162">
        <v>280.899</v>
      </c>
      <c r="I179" s="163"/>
      <c r="J179" s="164">
        <f>ROUND(I179*H179,2)</f>
        <v>0</v>
      </c>
      <c r="K179" s="160" t="s">
        <v>143</v>
      </c>
      <c r="L179" s="34"/>
      <c r="M179" s="165" t="s">
        <v>1</v>
      </c>
      <c r="N179" s="166" t="s">
        <v>41</v>
      </c>
      <c r="O179" s="59"/>
      <c r="P179" s="167">
        <f>O179*H179</f>
        <v>0</v>
      </c>
      <c r="Q179" s="167">
        <v>0</v>
      </c>
      <c r="R179" s="167">
        <f>Q179*H179</f>
        <v>0</v>
      </c>
      <c r="S179" s="167">
        <v>0</v>
      </c>
      <c r="T179" s="168">
        <f>S179*H179</f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69" t="s">
        <v>144</v>
      </c>
      <c r="AT179" s="169" t="s">
        <v>139</v>
      </c>
      <c r="AU179" s="169" t="s">
        <v>85</v>
      </c>
      <c r="AY179" s="18" t="s">
        <v>137</v>
      </c>
      <c r="BE179" s="170">
        <f>IF(N179="základní",J179,0)</f>
        <v>0</v>
      </c>
      <c r="BF179" s="170">
        <f>IF(N179="snížená",J179,0)</f>
        <v>0</v>
      </c>
      <c r="BG179" s="170">
        <f>IF(N179="zákl. přenesená",J179,0)</f>
        <v>0</v>
      </c>
      <c r="BH179" s="170">
        <f>IF(N179="sníž. přenesená",J179,0)</f>
        <v>0</v>
      </c>
      <c r="BI179" s="170">
        <f>IF(N179="nulová",J179,0)</f>
        <v>0</v>
      </c>
      <c r="BJ179" s="18" t="s">
        <v>81</v>
      </c>
      <c r="BK179" s="170">
        <f>ROUND(I179*H179,2)</f>
        <v>0</v>
      </c>
      <c r="BL179" s="18" t="s">
        <v>144</v>
      </c>
      <c r="BM179" s="169" t="s">
        <v>240</v>
      </c>
    </row>
    <row r="180" spans="1:65" s="16" customFormat="1" ht="11.25">
      <c r="B180" s="196"/>
      <c r="D180" s="172" t="s">
        <v>146</v>
      </c>
      <c r="E180" s="197" t="s">
        <v>1</v>
      </c>
      <c r="F180" s="198" t="s">
        <v>234</v>
      </c>
      <c r="H180" s="197" t="s">
        <v>1</v>
      </c>
      <c r="I180" s="199"/>
      <c r="L180" s="196"/>
      <c r="M180" s="200"/>
      <c r="N180" s="201"/>
      <c r="O180" s="201"/>
      <c r="P180" s="201"/>
      <c r="Q180" s="201"/>
      <c r="R180" s="201"/>
      <c r="S180" s="201"/>
      <c r="T180" s="202"/>
      <c r="AT180" s="197" t="s">
        <v>146</v>
      </c>
      <c r="AU180" s="197" t="s">
        <v>85</v>
      </c>
      <c r="AV180" s="16" t="s">
        <v>81</v>
      </c>
      <c r="AW180" s="16" t="s">
        <v>32</v>
      </c>
      <c r="AX180" s="16" t="s">
        <v>76</v>
      </c>
      <c r="AY180" s="197" t="s">
        <v>137</v>
      </c>
    </row>
    <row r="181" spans="1:65" s="13" customFormat="1" ht="11.25">
      <c r="B181" s="171"/>
      <c r="D181" s="172" t="s">
        <v>146</v>
      </c>
      <c r="E181" s="173" t="s">
        <v>1</v>
      </c>
      <c r="F181" s="174" t="s">
        <v>235</v>
      </c>
      <c r="H181" s="175">
        <v>280.899</v>
      </c>
      <c r="I181" s="176"/>
      <c r="L181" s="171"/>
      <c r="M181" s="177"/>
      <c r="N181" s="178"/>
      <c r="O181" s="178"/>
      <c r="P181" s="178"/>
      <c r="Q181" s="178"/>
      <c r="R181" s="178"/>
      <c r="S181" s="178"/>
      <c r="T181" s="179"/>
      <c r="AT181" s="173" t="s">
        <v>146</v>
      </c>
      <c r="AU181" s="173" t="s">
        <v>85</v>
      </c>
      <c r="AV181" s="13" t="s">
        <v>85</v>
      </c>
      <c r="AW181" s="13" t="s">
        <v>32</v>
      </c>
      <c r="AX181" s="13" t="s">
        <v>81</v>
      </c>
      <c r="AY181" s="173" t="s">
        <v>137</v>
      </c>
    </row>
    <row r="182" spans="1:65" s="2" customFormat="1" ht="21.75" customHeight="1">
      <c r="A182" s="33"/>
      <c r="B182" s="157"/>
      <c r="C182" s="158" t="s">
        <v>241</v>
      </c>
      <c r="D182" s="158" t="s">
        <v>139</v>
      </c>
      <c r="E182" s="159" t="s">
        <v>242</v>
      </c>
      <c r="F182" s="160" t="s">
        <v>243</v>
      </c>
      <c r="G182" s="161" t="s">
        <v>173</v>
      </c>
      <c r="H182" s="162">
        <v>105.023</v>
      </c>
      <c r="I182" s="163"/>
      <c r="J182" s="164">
        <f>ROUND(I182*H182,2)</f>
        <v>0</v>
      </c>
      <c r="K182" s="160" t="s">
        <v>143</v>
      </c>
      <c r="L182" s="34"/>
      <c r="M182" s="165" t="s">
        <v>1</v>
      </c>
      <c r="N182" s="166" t="s">
        <v>41</v>
      </c>
      <c r="O182" s="59"/>
      <c r="P182" s="167">
        <f>O182*H182</f>
        <v>0</v>
      </c>
      <c r="Q182" s="167">
        <v>0</v>
      </c>
      <c r="R182" s="167">
        <f>Q182*H182</f>
        <v>0</v>
      </c>
      <c r="S182" s="167">
        <v>0</v>
      </c>
      <c r="T182" s="168">
        <f>S182*H182</f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9" t="s">
        <v>144</v>
      </c>
      <c r="AT182" s="169" t="s">
        <v>139</v>
      </c>
      <c r="AU182" s="169" t="s">
        <v>85</v>
      </c>
      <c r="AY182" s="18" t="s">
        <v>137</v>
      </c>
      <c r="BE182" s="170">
        <f>IF(N182="základní",J182,0)</f>
        <v>0</v>
      </c>
      <c r="BF182" s="170">
        <f>IF(N182="snížená",J182,0)</f>
        <v>0</v>
      </c>
      <c r="BG182" s="170">
        <f>IF(N182="zákl. přenesená",J182,0)</f>
        <v>0</v>
      </c>
      <c r="BH182" s="170">
        <f>IF(N182="sníž. přenesená",J182,0)</f>
        <v>0</v>
      </c>
      <c r="BI182" s="170">
        <f>IF(N182="nulová",J182,0)</f>
        <v>0</v>
      </c>
      <c r="BJ182" s="18" t="s">
        <v>81</v>
      </c>
      <c r="BK182" s="170">
        <f>ROUND(I182*H182,2)</f>
        <v>0</v>
      </c>
      <c r="BL182" s="18" t="s">
        <v>144</v>
      </c>
      <c r="BM182" s="169" t="s">
        <v>244</v>
      </c>
    </row>
    <row r="183" spans="1:65" s="16" customFormat="1" ht="11.25">
      <c r="B183" s="196"/>
      <c r="D183" s="172" t="s">
        <v>146</v>
      </c>
      <c r="E183" s="197" t="s">
        <v>1</v>
      </c>
      <c r="F183" s="198" t="s">
        <v>245</v>
      </c>
      <c r="H183" s="197" t="s">
        <v>1</v>
      </c>
      <c r="I183" s="199"/>
      <c r="L183" s="196"/>
      <c r="M183" s="200"/>
      <c r="N183" s="201"/>
      <c r="O183" s="201"/>
      <c r="P183" s="201"/>
      <c r="Q183" s="201"/>
      <c r="R183" s="201"/>
      <c r="S183" s="201"/>
      <c r="T183" s="202"/>
      <c r="AT183" s="197" t="s">
        <v>146</v>
      </c>
      <c r="AU183" s="197" t="s">
        <v>85</v>
      </c>
      <c r="AV183" s="16" t="s">
        <v>81</v>
      </c>
      <c r="AW183" s="16" t="s">
        <v>32</v>
      </c>
      <c r="AX183" s="16" t="s">
        <v>76</v>
      </c>
      <c r="AY183" s="197" t="s">
        <v>137</v>
      </c>
    </row>
    <row r="184" spans="1:65" s="13" customFormat="1" ht="11.25">
      <c r="B184" s="171"/>
      <c r="D184" s="172" t="s">
        <v>146</v>
      </c>
      <c r="E184" s="173" t="s">
        <v>1</v>
      </c>
      <c r="F184" s="174" t="s">
        <v>246</v>
      </c>
      <c r="H184" s="175">
        <v>490.94499999999999</v>
      </c>
      <c r="I184" s="176"/>
      <c r="L184" s="171"/>
      <c r="M184" s="177"/>
      <c r="N184" s="178"/>
      <c r="O184" s="178"/>
      <c r="P184" s="178"/>
      <c r="Q184" s="178"/>
      <c r="R184" s="178"/>
      <c r="S184" s="178"/>
      <c r="T184" s="179"/>
      <c r="AT184" s="173" t="s">
        <v>146</v>
      </c>
      <c r="AU184" s="173" t="s">
        <v>85</v>
      </c>
      <c r="AV184" s="13" t="s">
        <v>85</v>
      </c>
      <c r="AW184" s="13" t="s">
        <v>32</v>
      </c>
      <c r="AX184" s="13" t="s">
        <v>76</v>
      </c>
      <c r="AY184" s="173" t="s">
        <v>137</v>
      </c>
    </row>
    <row r="185" spans="1:65" s="13" customFormat="1" ht="11.25">
      <c r="B185" s="171"/>
      <c r="D185" s="172" t="s">
        <v>146</v>
      </c>
      <c r="E185" s="173" t="s">
        <v>1</v>
      </c>
      <c r="F185" s="174" t="s">
        <v>247</v>
      </c>
      <c r="H185" s="175">
        <v>-280.899</v>
      </c>
      <c r="I185" s="176"/>
      <c r="L185" s="171"/>
      <c r="M185" s="177"/>
      <c r="N185" s="178"/>
      <c r="O185" s="178"/>
      <c r="P185" s="178"/>
      <c r="Q185" s="178"/>
      <c r="R185" s="178"/>
      <c r="S185" s="178"/>
      <c r="T185" s="179"/>
      <c r="AT185" s="173" t="s">
        <v>146</v>
      </c>
      <c r="AU185" s="173" t="s">
        <v>85</v>
      </c>
      <c r="AV185" s="13" t="s">
        <v>85</v>
      </c>
      <c r="AW185" s="13" t="s">
        <v>32</v>
      </c>
      <c r="AX185" s="13" t="s">
        <v>76</v>
      </c>
      <c r="AY185" s="173" t="s">
        <v>137</v>
      </c>
    </row>
    <row r="186" spans="1:65" s="14" customFormat="1" ht="11.25">
      <c r="B186" s="180"/>
      <c r="D186" s="172" t="s">
        <v>146</v>
      </c>
      <c r="E186" s="181" t="s">
        <v>105</v>
      </c>
      <c r="F186" s="182" t="s">
        <v>169</v>
      </c>
      <c r="H186" s="183">
        <v>210.04599999999999</v>
      </c>
      <c r="I186" s="184"/>
      <c r="L186" s="180"/>
      <c r="M186" s="185"/>
      <c r="N186" s="186"/>
      <c r="O186" s="186"/>
      <c r="P186" s="186"/>
      <c r="Q186" s="186"/>
      <c r="R186" s="186"/>
      <c r="S186" s="186"/>
      <c r="T186" s="187"/>
      <c r="AT186" s="181" t="s">
        <v>146</v>
      </c>
      <c r="AU186" s="181" t="s">
        <v>85</v>
      </c>
      <c r="AV186" s="14" t="s">
        <v>144</v>
      </c>
      <c r="AW186" s="14" t="s">
        <v>32</v>
      </c>
      <c r="AX186" s="14" t="s">
        <v>76</v>
      </c>
      <c r="AY186" s="181" t="s">
        <v>137</v>
      </c>
    </row>
    <row r="187" spans="1:65" s="13" customFormat="1" ht="11.25">
      <c r="B187" s="171"/>
      <c r="D187" s="172" t="s">
        <v>146</v>
      </c>
      <c r="E187" s="173" t="s">
        <v>1</v>
      </c>
      <c r="F187" s="174" t="s">
        <v>248</v>
      </c>
      <c r="H187" s="175">
        <v>105.023</v>
      </c>
      <c r="I187" s="176"/>
      <c r="L187" s="171"/>
      <c r="M187" s="177"/>
      <c r="N187" s="178"/>
      <c r="O187" s="178"/>
      <c r="P187" s="178"/>
      <c r="Q187" s="178"/>
      <c r="R187" s="178"/>
      <c r="S187" s="178"/>
      <c r="T187" s="179"/>
      <c r="AT187" s="173" t="s">
        <v>146</v>
      </c>
      <c r="AU187" s="173" t="s">
        <v>85</v>
      </c>
      <c r="AV187" s="13" t="s">
        <v>85</v>
      </c>
      <c r="AW187" s="13" t="s">
        <v>32</v>
      </c>
      <c r="AX187" s="13" t="s">
        <v>81</v>
      </c>
      <c r="AY187" s="173" t="s">
        <v>137</v>
      </c>
    </row>
    <row r="188" spans="1:65" s="2" customFormat="1" ht="33" customHeight="1">
      <c r="A188" s="33"/>
      <c r="B188" s="157"/>
      <c r="C188" s="158" t="s">
        <v>249</v>
      </c>
      <c r="D188" s="158" t="s">
        <v>139</v>
      </c>
      <c r="E188" s="159" t="s">
        <v>250</v>
      </c>
      <c r="F188" s="160" t="s">
        <v>251</v>
      </c>
      <c r="G188" s="161" t="s">
        <v>173</v>
      </c>
      <c r="H188" s="162">
        <v>525.11500000000001</v>
      </c>
      <c r="I188" s="163"/>
      <c r="J188" s="164">
        <f>ROUND(I188*H188,2)</f>
        <v>0</v>
      </c>
      <c r="K188" s="160" t="s">
        <v>143</v>
      </c>
      <c r="L188" s="34"/>
      <c r="M188" s="165" t="s">
        <v>1</v>
      </c>
      <c r="N188" s="166" t="s">
        <v>41</v>
      </c>
      <c r="O188" s="59"/>
      <c r="P188" s="167">
        <f>O188*H188</f>
        <v>0</v>
      </c>
      <c r="Q188" s="167">
        <v>0</v>
      </c>
      <c r="R188" s="167">
        <f>Q188*H188</f>
        <v>0</v>
      </c>
      <c r="S188" s="167">
        <v>0</v>
      </c>
      <c r="T188" s="168">
        <f>S188*H188</f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69" t="s">
        <v>144</v>
      </c>
      <c r="AT188" s="169" t="s">
        <v>139</v>
      </c>
      <c r="AU188" s="169" t="s">
        <v>85</v>
      </c>
      <c r="AY188" s="18" t="s">
        <v>137</v>
      </c>
      <c r="BE188" s="170">
        <f>IF(N188="základní",J188,0)</f>
        <v>0</v>
      </c>
      <c r="BF188" s="170">
        <f>IF(N188="snížená",J188,0)</f>
        <v>0</v>
      </c>
      <c r="BG188" s="170">
        <f>IF(N188="zákl. přenesená",J188,0)</f>
        <v>0</v>
      </c>
      <c r="BH188" s="170">
        <f>IF(N188="sníž. přenesená",J188,0)</f>
        <v>0</v>
      </c>
      <c r="BI188" s="170">
        <f>IF(N188="nulová",J188,0)</f>
        <v>0</v>
      </c>
      <c r="BJ188" s="18" t="s">
        <v>81</v>
      </c>
      <c r="BK188" s="170">
        <f>ROUND(I188*H188,2)</f>
        <v>0</v>
      </c>
      <c r="BL188" s="18" t="s">
        <v>144</v>
      </c>
      <c r="BM188" s="169" t="s">
        <v>252</v>
      </c>
    </row>
    <row r="189" spans="1:65" s="13" customFormat="1" ht="11.25">
      <c r="B189" s="171"/>
      <c r="D189" s="172" t="s">
        <v>146</v>
      </c>
      <c r="E189" s="173" t="s">
        <v>1</v>
      </c>
      <c r="F189" s="174" t="s">
        <v>253</v>
      </c>
      <c r="H189" s="175">
        <v>525.11500000000001</v>
      </c>
      <c r="I189" s="176"/>
      <c r="L189" s="171"/>
      <c r="M189" s="177"/>
      <c r="N189" s="178"/>
      <c r="O189" s="178"/>
      <c r="P189" s="178"/>
      <c r="Q189" s="178"/>
      <c r="R189" s="178"/>
      <c r="S189" s="178"/>
      <c r="T189" s="179"/>
      <c r="AT189" s="173" t="s">
        <v>146</v>
      </c>
      <c r="AU189" s="173" t="s">
        <v>85</v>
      </c>
      <c r="AV189" s="13" t="s">
        <v>85</v>
      </c>
      <c r="AW189" s="13" t="s">
        <v>32</v>
      </c>
      <c r="AX189" s="13" t="s">
        <v>81</v>
      </c>
      <c r="AY189" s="173" t="s">
        <v>137</v>
      </c>
    </row>
    <row r="190" spans="1:65" s="2" customFormat="1" ht="21.75" customHeight="1">
      <c r="A190" s="33"/>
      <c r="B190" s="157"/>
      <c r="C190" s="158" t="s">
        <v>254</v>
      </c>
      <c r="D190" s="158" t="s">
        <v>139</v>
      </c>
      <c r="E190" s="159" t="s">
        <v>255</v>
      </c>
      <c r="F190" s="160" t="s">
        <v>256</v>
      </c>
      <c r="G190" s="161" t="s">
        <v>173</v>
      </c>
      <c r="H190" s="162">
        <v>105.023</v>
      </c>
      <c r="I190" s="163"/>
      <c r="J190" s="164">
        <f>ROUND(I190*H190,2)</f>
        <v>0</v>
      </c>
      <c r="K190" s="160" t="s">
        <v>143</v>
      </c>
      <c r="L190" s="34"/>
      <c r="M190" s="165" t="s">
        <v>1</v>
      </c>
      <c r="N190" s="166" t="s">
        <v>41</v>
      </c>
      <c r="O190" s="59"/>
      <c r="P190" s="167">
        <f>O190*H190</f>
        <v>0</v>
      </c>
      <c r="Q190" s="167">
        <v>0</v>
      </c>
      <c r="R190" s="167">
        <f>Q190*H190</f>
        <v>0</v>
      </c>
      <c r="S190" s="167">
        <v>0</v>
      </c>
      <c r="T190" s="168">
        <f>S190*H190</f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9" t="s">
        <v>144</v>
      </c>
      <c r="AT190" s="169" t="s">
        <v>139</v>
      </c>
      <c r="AU190" s="169" t="s">
        <v>85</v>
      </c>
      <c r="AY190" s="18" t="s">
        <v>137</v>
      </c>
      <c r="BE190" s="170">
        <f>IF(N190="základní",J190,0)</f>
        <v>0</v>
      </c>
      <c r="BF190" s="170">
        <f>IF(N190="snížená",J190,0)</f>
        <v>0</v>
      </c>
      <c r="BG190" s="170">
        <f>IF(N190="zákl. přenesená",J190,0)</f>
        <v>0</v>
      </c>
      <c r="BH190" s="170">
        <f>IF(N190="sníž. přenesená",J190,0)</f>
        <v>0</v>
      </c>
      <c r="BI190" s="170">
        <f>IF(N190="nulová",J190,0)</f>
        <v>0</v>
      </c>
      <c r="BJ190" s="18" t="s">
        <v>81</v>
      </c>
      <c r="BK190" s="170">
        <f>ROUND(I190*H190,2)</f>
        <v>0</v>
      </c>
      <c r="BL190" s="18" t="s">
        <v>144</v>
      </c>
      <c r="BM190" s="169" t="s">
        <v>257</v>
      </c>
    </row>
    <row r="191" spans="1:65" s="13" customFormat="1" ht="11.25">
      <c r="B191" s="171"/>
      <c r="D191" s="172" t="s">
        <v>146</v>
      </c>
      <c r="E191" s="173" t="s">
        <v>1</v>
      </c>
      <c r="F191" s="174" t="s">
        <v>248</v>
      </c>
      <c r="H191" s="175">
        <v>105.023</v>
      </c>
      <c r="I191" s="176"/>
      <c r="L191" s="171"/>
      <c r="M191" s="177"/>
      <c r="N191" s="178"/>
      <c r="O191" s="178"/>
      <c r="P191" s="178"/>
      <c r="Q191" s="178"/>
      <c r="R191" s="178"/>
      <c r="S191" s="178"/>
      <c r="T191" s="179"/>
      <c r="AT191" s="173" t="s">
        <v>146</v>
      </c>
      <c r="AU191" s="173" t="s">
        <v>85</v>
      </c>
      <c r="AV191" s="13" t="s">
        <v>85</v>
      </c>
      <c r="AW191" s="13" t="s">
        <v>32</v>
      </c>
      <c r="AX191" s="13" t="s">
        <v>81</v>
      </c>
      <c r="AY191" s="173" t="s">
        <v>137</v>
      </c>
    </row>
    <row r="192" spans="1:65" s="2" customFormat="1" ht="33" customHeight="1">
      <c r="A192" s="33"/>
      <c r="B192" s="157"/>
      <c r="C192" s="158" t="s">
        <v>7</v>
      </c>
      <c r="D192" s="158" t="s">
        <v>139</v>
      </c>
      <c r="E192" s="159" t="s">
        <v>258</v>
      </c>
      <c r="F192" s="160" t="s">
        <v>259</v>
      </c>
      <c r="G192" s="161" t="s">
        <v>173</v>
      </c>
      <c r="H192" s="162">
        <v>525.11500000000001</v>
      </c>
      <c r="I192" s="163"/>
      <c r="J192" s="164">
        <f>ROUND(I192*H192,2)</f>
        <v>0</v>
      </c>
      <c r="K192" s="160" t="s">
        <v>143</v>
      </c>
      <c r="L192" s="34"/>
      <c r="M192" s="165" t="s">
        <v>1</v>
      </c>
      <c r="N192" s="166" t="s">
        <v>41</v>
      </c>
      <c r="O192" s="59"/>
      <c r="P192" s="167">
        <f>O192*H192</f>
        <v>0</v>
      </c>
      <c r="Q192" s="167">
        <v>0</v>
      </c>
      <c r="R192" s="167">
        <f>Q192*H192</f>
        <v>0</v>
      </c>
      <c r="S192" s="167">
        <v>0</v>
      </c>
      <c r="T192" s="168">
        <f>S192*H192</f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69" t="s">
        <v>144</v>
      </c>
      <c r="AT192" s="169" t="s">
        <v>139</v>
      </c>
      <c r="AU192" s="169" t="s">
        <v>85</v>
      </c>
      <c r="AY192" s="18" t="s">
        <v>137</v>
      </c>
      <c r="BE192" s="170">
        <f>IF(N192="základní",J192,0)</f>
        <v>0</v>
      </c>
      <c r="BF192" s="170">
        <f>IF(N192="snížená",J192,0)</f>
        <v>0</v>
      </c>
      <c r="BG192" s="170">
        <f>IF(N192="zákl. přenesená",J192,0)</f>
        <v>0</v>
      </c>
      <c r="BH192" s="170">
        <f>IF(N192="sníž. přenesená",J192,0)</f>
        <v>0</v>
      </c>
      <c r="BI192" s="170">
        <f>IF(N192="nulová",J192,0)</f>
        <v>0</v>
      </c>
      <c r="BJ192" s="18" t="s">
        <v>81</v>
      </c>
      <c r="BK192" s="170">
        <f>ROUND(I192*H192,2)</f>
        <v>0</v>
      </c>
      <c r="BL192" s="18" t="s">
        <v>144</v>
      </c>
      <c r="BM192" s="169" t="s">
        <v>260</v>
      </c>
    </row>
    <row r="193" spans="1:65" s="13" customFormat="1" ht="11.25">
      <c r="B193" s="171"/>
      <c r="D193" s="172" t="s">
        <v>146</v>
      </c>
      <c r="E193" s="173" t="s">
        <v>1</v>
      </c>
      <c r="F193" s="174" t="s">
        <v>253</v>
      </c>
      <c r="H193" s="175">
        <v>525.11500000000001</v>
      </c>
      <c r="I193" s="176"/>
      <c r="L193" s="171"/>
      <c r="M193" s="177"/>
      <c r="N193" s="178"/>
      <c r="O193" s="178"/>
      <c r="P193" s="178"/>
      <c r="Q193" s="178"/>
      <c r="R193" s="178"/>
      <c r="S193" s="178"/>
      <c r="T193" s="179"/>
      <c r="AT193" s="173" t="s">
        <v>146</v>
      </c>
      <c r="AU193" s="173" t="s">
        <v>85</v>
      </c>
      <c r="AV193" s="13" t="s">
        <v>85</v>
      </c>
      <c r="AW193" s="13" t="s">
        <v>32</v>
      </c>
      <c r="AX193" s="13" t="s">
        <v>81</v>
      </c>
      <c r="AY193" s="173" t="s">
        <v>137</v>
      </c>
    </row>
    <row r="194" spans="1:65" s="2" customFormat="1" ht="21.75" customHeight="1">
      <c r="A194" s="33"/>
      <c r="B194" s="157"/>
      <c r="C194" s="158" t="s">
        <v>261</v>
      </c>
      <c r="D194" s="158" t="s">
        <v>139</v>
      </c>
      <c r="E194" s="159" t="s">
        <v>262</v>
      </c>
      <c r="F194" s="160" t="s">
        <v>263</v>
      </c>
      <c r="G194" s="161" t="s">
        <v>173</v>
      </c>
      <c r="H194" s="162">
        <v>245.2</v>
      </c>
      <c r="I194" s="163"/>
      <c r="J194" s="164">
        <f>ROUND(I194*H194,2)</f>
        <v>0</v>
      </c>
      <c r="K194" s="160" t="s">
        <v>143</v>
      </c>
      <c r="L194" s="34"/>
      <c r="M194" s="165" t="s">
        <v>1</v>
      </c>
      <c r="N194" s="166" t="s">
        <v>41</v>
      </c>
      <c r="O194" s="59"/>
      <c r="P194" s="167">
        <f>O194*H194</f>
        <v>0</v>
      </c>
      <c r="Q194" s="167">
        <v>0</v>
      </c>
      <c r="R194" s="167">
        <f>Q194*H194</f>
        <v>0</v>
      </c>
      <c r="S194" s="167">
        <v>0</v>
      </c>
      <c r="T194" s="168">
        <f>S194*H194</f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9" t="s">
        <v>144</v>
      </c>
      <c r="AT194" s="169" t="s">
        <v>139</v>
      </c>
      <c r="AU194" s="169" t="s">
        <v>85</v>
      </c>
      <c r="AY194" s="18" t="s">
        <v>137</v>
      </c>
      <c r="BE194" s="170">
        <f>IF(N194="základní",J194,0)</f>
        <v>0</v>
      </c>
      <c r="BF194" s="170">
        <f>IF(N194="snížená",J194,0)</f>
        <v>0</v>
      </c>
      <c r="BG194" s="170">
        <f>IF(N194="zákl. přenesená",J194,0)</f>
        <v>0</v>
      </c>
      <c r="BH194" s="170">
        <f>IF(N194="sníž. přenesená",J194,0)</f>
        <v>0</v>
      </c>
      <c r="BI194" s="170">
        <f>IF(N194="nulová",J194,0)</f>
        <v>0</v>
      </c>
      <c r="BJ194" s="18" t="s">
        <v>81</v>
      </c>
      <c r="BK194" s="170">
        <f>ROUND(I194*H194,2)</f>
        <v>0</v>
      </c>
      <c r="BL194" s="18" t="s">
        <v>144</v>
      </c>
      <c r="BM194" s="169" t="s">
        <v>264</v>
      </c>
    </row>
    <row r="195" spans="1:65" s="16" customFormat="1" ht="11.25">
      <c r="B195" s="196"/>
      <c r="D195" s="172" t="s">
        <v>146</v>
      </c>
      <c r="E195" s="197" t="s">
        <v>1</v>
      </c>
      <c r="F195" s="198" t="s">
        <v>265</v>
      </c>
      <c r="H195" s="197" t="s">
        <v>1</v>
      </c>
      <c r="I195" s="199"/>
      <c r="L195" s="196"/>
      <c r="M195" s="200"/>
      <c r="N195" s="201"/>
      <c r="O195" s="201"/>
      <c r="P195" s="201"/>
      <c r="Q195" s="201"/>
      <c r="R195" s="201"/>
      <c r="S195" s="201"/>
      <c r="T195" s="202"/>
      <c r="AT195" s="197" t="s">
        <v>146</v>
      </c>
      <c r="AU195" s="197" t="s">
        <v>85</v>
      </c>
      <c r="AV195" s="16" t="s">
        <v>81</v>
      </c>
      <c r="AW195" s="16" t="s">
        <v>32</v>
      </c>
      <c r="AX195" s="16" t="s">
        <v>76</v>
      </c>
      <c r="AY195" s="197" t="s">
        <v>137</v>
      </c>
    </row>
    <row r="196" spans="1:65" s="13" customFormat="1" ht="11.25">
      <c r="B196" s="171"/>
      <c r="D196" s="172" t="s">
        <v>146</v>
      </c>
      <c r="E196" s="173" t="s">
        <v>1</v>
      </c>
      <c r="F196" s="174" t="s">
        <v>266</v>
      </c>
      <c r="H196" s="175">
        <v>140.44999999999999</v>
      </c>
      <c r="I196" s="176"/>
      <c r="L196" s="171"/>
      <c r="M196" s="177"/>
      <c r="N196" s="178"/>
      <c r="O196" s="178"/>
      <c r="P196" s="178"/>
      <c r="Q196" s="178"/>
      <c r="R196" s="178"/>
      <c r="S196" s="178"/>
      <c r="T196" s="179"/>
      <c r="AT196" s="173" t="s">
        <v>146</v>
      </c>
      <c r="AU196" s="173" t="s">
        <v>85</v>
      </c>
      <c r="AV196" s="13" t="s">
        <v>85</v>
      </c>
      <c r="AW196" s="13" t="s">
        <v>32</v>
      </c>
      <c r="AX196" s="13" t="s">
        <v>76</v>
      </c>
      <c r="AY196" s="173" t="s">
        <v>137</v>
      </c>
    </row>
    <row r="197" spans="1:65" s="13" customFormat="1" ht="11.25">
      <c r="B197" s="171"/>
      <c r="D197" s="172" t="s">
        <v>146</v>
      </c>
      <c r="E197" s="173" t="s">
        <v>1</v>
      </c>
      <c r="F197" s="174" t="s">
        <v>267</v>
      </c>
      <c r="H197" s="175">
        <v>104.75</v>
      </c>
      <c r="I197" s="176"/>
      <c r="L197" s="171"/>
      <c r="M197" s="177"/>
      <c r="N197" s="178"/>
      <c r="O197" s="178"/>
      <c r="P197" s="178"/>
      <c r="Q197" s="178"/>
      <c r="R197" s="178"/>
      <c r="S197" s="178"/>
      <c r="T197" s="179"/>
      <c r="AT197" s="173" t="s">
        <v>146</v>
      </c>
      <c r="AU197" s="173" t="s">
        <v>85</v>
      </c>
      <c r="AV197" s="13" t="s">
        <v>85</v>
      </c>
      <c r="AW197" s="13" t="s">
        <v>32</v>
      </c>
      <c r="AX197" s="13" t="s">
        <v>76</v>
      </c>
      <c r="AY197" s="173" t="s">
        <v>137</v>
      </c>
    </row>
    <row r="198" spans="1:65" s="14" customFormat="1" ht="11.25">
      <c r="B198" s="180"/>
      <c r="D198" s="172" t="s">
        <v>146</v>
      </c>
      <c r="E198" s="181" t="s">
        <v>1</v>
      </c>
      <c r="F198" s="182" t="s">
        <v>169</v>
      </c>
      <c r="H198" s="183">
        <v>245.2</v>
      </c>
      <c r="I198" s="184"/>
      <c r="L198" s="180"/>
      <c r="M198" s="185"/>
      <c r="N198" s="186"/>
      <c r="O198" s="186"/>
      <c r="P198" s="186"/>
      <c r="Q198" s="186"/>
      <c r="R198" s="186"/>
      <c r="S198" s="186"/>
      <c r="T198" s="187"/>
      <c r="AT198" s="181" t="s">
        <v>146</v>
      </c>
      <c r="AU198" s="181" t="s">
        <v>85</v>
      </c>
      <c r="AV198" s="14" t="s">
        <v>144</v>
      </c>
      <c r="AW198" s="14" t="s">
        <v>32</v>
      </c>
      <c r="AX198" s="14" t="s">
        <v>81</v>
      </c>
      <c r="AY198" s="181" t="s">
        <v>137</v>
      </c>
    </row>
    <row r="199" spans="1:65" s="2" customFormat="1" ht="21.75" customHeight="1">
      <c r="A199" s="33"/>
      <c r="B199" s="157"/>
      <c r="C199" s="158" t="s">
        <v>268</v>
      </c>
      <c r="D199" s="158" t="s">
        <v>139</v>
      </c>
      <c r="E199" s="159" t="s">
        <v>269</v>
      </c>
      <c r="F199" s="160" t="s">
        <v>270</v>
      </c>
      <c r="G199" s="161" t="s">
        <v>173</v>
      </c>
      <c r="H199" s="162">
        <v>140.44999999999999</v>
      </c>
      <c r="I199" s="163"/>
      <c r="J199" s="164">
        <f>ROUND(I199*H199,2)</f>
        <v>0</v>
      </c>
      <c r="K199" s="160" t="s">
        <v>143</v>
      </c>
      <c r="L199" s="34"/>
      <c r="M199" s="165" t="s">
        <v>1</v>
      </c>
      <c r="N199" s="166" t="s">
        <v>41</v>
      </c>
      <c r="O199" s="59"/>
      <c r="P199" s="167">
        <f>O199*H199</f>
        <v>0</v>
      </c>
      <c r="Q199" s="167">
        <v>0</v>
      </c>
      <c r="R199" s="167">
        <f>Q199*H199</f>
        <v>0</v>
      </c>
      <c r="S199" s="167">
        <v>0</v>
      </c>
      <c r="T199" s="168">
        <f>S199*H199</f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69" t="s">
        <v>144</v>
      </c>
      <c r="AT199" s="169" t="s">
        <v>139</v>
      </c>
      <c r="AU199" s="169" t="s">
        <v>85</v>
      </c>
      <c r="AY199" s="18" t="s">
        <v>137</v>
      </c>
      <c r="BE199" s="170">
        <f>IF(N199="základní",J199,0)</f>
        <v>0</v>
      </c>
      <c r="BF199" s="170">
        <f>IF(N199="snížená",J199,0)</f>
        <v>0</v>
      </c>
      <c r="BG199" s="170">
        <f>IF(N199="zákl. přenesená",J199,0)</f>
        <v>0</v>
      </c>
      <c r="BH199" s="170">
        <f>IF(N199="sníž. přenesená",J199,0)</f>
        <v>0</v>
      </c>
      <c r="BI199" s="170">
        <f>IF(N199="nulová",J199,0)</f>
        <v>0</v>
      </c>
      <c r="BJ199" s="18" t="s">
        <v>81</v>
      </c>
      <c r="BK199" s="170">
        <f>ROUND(I199*H199,2)</f>
        <v>0</v>
      </c>
      <c r="BL199" s="18" t="s">
        <v>144</v>
      </c>
      <c r="BM199" s="169" t="s">
        <v>271</v>
      </c>
    </row>
    <row r="200" spans="1:65" s="16" customFormat="1" ht="11.25">
      <c r="B200" s="196"/>
      <c r="D200" s="172" t="s">
        <v>146</v>
      </c>
      <c r="E200" s="197" t="s">
        <v>1</v>
      </c>
      <c r="F200" s="198" t="s">
        <v>265</v>
      </c>
      <c r="H200" s="197" t="s">
        <v>1</v>
      </c>
      <c r="I200" s="199"/>
      <c r="L200" s="196"/>
      <c r="M200" s="200"/>
      <c r="N200" s="201"/>
      <c r="O200" s="201"/>
      <c r="P200" s="201"/>
      <c r="Q200" s="201"/>
      <c r="R200" s="201"/>
      <c r="S200" s="201"/>
      <c r="T200" s="202"/>
      <c r="AT200" s="197" t="s">
        <v>146</v>
      </c>
      <c r="AU200" s="197" t="s">
        <v>85</v>
      </c>
      <c r="AV200" s="16" t="s">
        <v>81</v>
      </c>
      <c r="AW200" s="16" t="s">
        <v>32</v>
      </c>
      <c r="AX200" s="16" t="s">
        <v>76</v>
      </c>
      <c r="AY200" s="197" t="s">
        <v>137</v>
      </c>
    </row>
    <row r="201" spans="1:65" s="13" customFormat="1" ht="11.25">
      <c r="B201" s="171"/>
      <c r="D201" s="172" t="s">
        <v>146</v>
      </c>
      <c r="E201" s="173" t="s">
        <v>1</v>
      </c>
      <c r="F201" s="174" t="s">
        <v>266</v>
      </c>
      <c r="H201" s="175">
        <v>140.44999999999999</v>
      </c>
      <c r="I201" s="176"/>
      <c r="L201" s="171"/>
      <c r="M201" s="177"/>
      <c r="N201" s="178"/>
      <c r="O201" s="178"/>
      <c r="P201" s="178"/>
      <c r="Q201" s="178"/>
      <c r="R201" s="178"/>
      <c r="S201" s="178"/>
      <c r="T201" s="179"/>
      <c r="AT201" s="173" t="s">
        <v>146</v>
      </c>
      <c r="AU201" s="173" t="s">
        <v>85</v>
      </c>
      <c r="AV201" s="13" t="s">
        <v>85</v>
      </c>
      <c r="AW201" s="13" t="s">
        <v>32</v>
      </c>
      <c r="AX201" s="13" t="s">
        <v>81</v>
      </c>
      <c r="AY201" s="173" t="s">
        <v>137</v>
      </c>
    </row>
    <row r="202" spans="1:65" s="2" customFormat="1" ht="21.75" customHeight="1">
      <c r="A202" s="33"/>
      <c r="B202" s="157"/>
      <c r="C202" s="158" t="s">
        <v>272</v>
      </c>
      <c r="D202" s="158" t="s">
        <v>139</v>
      </c>
      <c r="E202" s="159" t="s">
        <v>273</v>
      </c>
      <c r="F202" s="160" t="s">
        <v>274</v>
      </c>
      <c r="G202" s="161" t="s">
        <v>275</v>
      </c>
      <c r="H202" s="162">
        <v>420.09199999999998</v>
      </c>
      <c r="I202" s="163"/>
      <c r="J202" s="164">
        <f>ROUND(I202*H202,2)</f>
        <v>0</v>
      </c>
      <c r="K202" s="160" t="s">
        <v>143</v>
      </c>
      <c r="L202" s="34"/>
      <c r="M202" s="165" t="s">
        <v>1</v>
      </c>
      <c r="N202" s="166" t="s">
        <v>41</v>
      </c>
      <c r="O202" s="59"/>
      <c r="P202" s="167">
        <f>O202*H202</f>
        <v>0</v>
      </c>
      <c r="Q202" s="167">
        <v>0</v>
      </c>
      <c r="R202" s="167">
        <f>Q202*H202</f>
        <v>0</v>
      </c>
      <c r="S202" s="167">
        <v>0</v>
      </c>
      <c r="T202" s="168">
        <f>S202*H202</f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69" t="s">
        <v>144</v>
      </c>
      <c r="AT202" s="169" t="s">
        <v>139</v>
      </c>
      <c r="AU202" s="169" t="s">
        <v>85</v>
      </c>
      <c r="AY202" s="18" t="s">
        <v>137</v>
      </c>
      <c r="BE202" s="170">
        <f>IF(N202="základní",J202,0)</f>
        <v>0</v>
      </c>
      <c r="BF202" s="170">
        <f>IF(N202="snížená",J202,0)</f>
        <v>0</v>
      </c>
      <c r="BG202" s="170">
        <f>IF(N202="zákl. přenesená",J202,0)</f>
        <v>0</v>
      </c>
      <c r="BH202" s="170">
        <f>IF(N202="sníž. přenesená",J202,0)</f>
        <v>0</v>
      </c>
      <c r="BI202" s="170">
        <f>IF(N202="nulová",J202,0)</f>
        <v>0</v>
      </c>
      <c r="BJ202" s="18" t="s">
        <v>81</v>
      </c>
      <c r="BK202" s="170">
        <f>ROUND(I202*H202,2)</f>
        <v>0</v>
      </c>
      <c r="BL202" s="18" t="s">
        <v>144</v>
      </c>
      <c r="BM202" s="169" t="s">
        <v>276</v>
      </c>
    </row>
    <row r="203" spans="1:65" s="13" customFormat="1" ht="11.25">
      <c r="B203" s="171"/>
      <c r="D203" s="172" t="s">
        <v>146</v>
      </c>
      <c r="E203" s="173" t="s">
        <v>1</v>
      </c>
      <c r="F203" s="174" t="s">
        <v>277</v>
      </c>
      <c r="H203" s="175">
        <v>420.09199999999998</v>
      </c>
      <c r="I203" s="176"/>
      <c r="L203" s="171"/>
      <c r="M203" s="177"/>
      <c r="N203" s="178"/>
      <c r="O203" s="178"/>
      <c r="P203" s="178"/>
      <c r="Q203" s="178"/>
      <c r="R203" s="178"/>
      <c r="S203" s="178"/>
      <c r="T203" s="179"/>
      <c r="AT203" s="173" t="s">
        <v>146</v>
      </c>
      <c r="AU203" s="173" t="s">
        <v>85</v>
      </c>
      <c r="AV203" s="13" t="s">
        <v>85</v>
      </c>
      <c r="AW203" s="13" t="s">
        <v>32</v>
      </c>
      <c r="AX203" s="13" t="s">
        <v>81</v>
      </c>
      <c r="AY203" s="173" t="s">
        <v>137</v>
      </c>
    </row>
    <row r="204" spans="1:65" s="2" customFormat="1" ht="16.5" customHeight="1">
      <c r="A204" s="33"/>
      <c r="B204" s="157"/>
      <c r="C204" s="158" t="s">
        <v>278</v>
      </c>
      <c r="D204" s="158" t="s">
        <v>139</v>
      </c>
      <c r="E204" s="159" t="s">
        <v>279</v>
      </c>
      <c r="F204" s="160" t="s">
        <v>280</v>
      </c>
      <c r="G204" s="161" t="s">
        <v>173</v>
      </c>
      <c r="H204" s="162">
        <v>210.04599999999999</v>
      </c>
      <c r="I204" s="163"/>
      <c r="J204" s="164">
        <f>ROUND(I204*H204,2)</f>
        <v>0</v>
      </c>
      <c r="K204" s="160" t="s">
        <v>143</v>
      </c>
      <c r="L204" s="34"/>
      <c r="M204" s="165" t="s">
        <v>1</v>
      </c>
      <c r="N204" s="166" t="s">
        <v>41</v>
      </c>
      <c r="O204" s="59"/>
      <c r="P204" s="167">
        <f>O204*H204</f>
        <v>0</v>
      </c>
      <c r="Q204" s="167">
        <v>0</v>
      </c>
      <c r="R204" s="167">
        <f>Q204*H204</f>
        <v>0</v>
      </c>
      <c r="S204" s="167">
        <v>0</v>
      </c>
      <c r="T204" s="168">
        <f>S204*H204</f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69" t="s">
        <v>144</v>
      </c>
      <c r="AT204" s="169" t="s">
        <v>139</v>
      </c>
      <c r="AU204" s="169" t="s">
        <v>85</v>
      </c>
      <c r="AY204" s="18" t="s">
        <v>137</v>
      </c>
      <c r="BE204" s="170">
        <f>IF(N204="základní",J204,0)</f>
        <v>0</v>
      </c>
      <c r="BF204" s="170">
        <f>IF(N204="snížená",J204,0)</f>
        <v>0</v>
      </c>
      <c r="BG204" s="170">
        <f>IF(N204="zákl. přenesená",J204,0)</f>
        <v>0</v>
      </c>
      <c r="BH204" s="170">
        <f>IF(N204="sníž. přenesená",J204,0)</f>
        <v>0</v>
      </c>
      <c r="BI204" s="170">
        <f>IF(N204="nulová",J204,0)</f>
        <v>0</v>
      </c>
      <c r="BJ204" s="18" t="s">
        <v>81</v>
      </c>
      <c r="BK204" s="170">
        <f>ROUND(I204*H204,2)</f>
        <v>0</v>
      </c>
      <c r="BL204" s="18" t="s">
        <v>144</v>
      </c>
      <c r="BM204" s="169" t="s">
        <v>281</v>
      </c>
    </row>
    <row r="205" spans="1:65" s="13" customFormat="1" ht="11.25">
      <c r="B205" s="171"/>
      <c r="D205" s="172" t="s">
        <v>146</v>
      </c>
      <c r="E205" s="173" t="s">
        <v>1</v>
      </c>
      <c r="F205" s="174" t="s">
        <v>105</v>
      </c>
      <c r="H205" s="175">
        <v>210.04599999999999</v>
      </c>
      <c r="I205" s="176"/>
      <c r="L205" s="171"/>
      <c r="M205" s="177"/>
      <c r="N205" s="178"/>
      <c r="O205" s="178"/>
      <c r="P205" s="178"/>
      <c r="Q205" s="178"/>
      <c r="R205" s="178"/>
      <c r="S205" s="178"/>
      <c r="T205" s="179"/>
      <c r="AT205" s="173" t="s">
        <v>146</v>
      </c>
      <c r="AU205" s="173" t="s">
        <v>85</v>
      </c>
      <c r="AV205" s="13" t="s">
        <v>85</v>
      </c>
      <c r="AW205" s="13" t="s">
        <v>32</v>
      </c>
      <c r="AX205" s="13" t="s">
        <v>81</v>
      </c>
      <c r="AY205" s="173" t="s">
        <v>137</v>
      </c>
    </row>
    <row r="206" spans="1:65" s="2" customFormat="1" ht="21.75" customHeight="1">
      <c r="A206" s="33"/>
      <c r="B206" s="157"/>
      <c r="C206" s="158" t="s">
        <v>282</v>
      </c>
      <c r="D206" s="158" t="s">
        <v>139</v>
      </c>
      <c r="E206" s="159" t="s">
        <v>283</v>
      </c>
      <c r="F206" s="160" t="s">
        <v>284</v>
      </c>
      <c r="G206" s="161" t="s">
        <v>173</v>
      </c>
      <c r="H206" s="162">
        <v>280.899</v>
      </c>
      <c r="I206" s="163"/>
      <c r="J206" s="164">
        <f>ROUND(I206*H206,2)</f>
        <v>0</v>
      </c>
      <c r="K206" s="160" t="s">
        <v>143</v>
      </c>
      <c r="L206" s="34"/>
      <c r="M206" s="165" t="s">
        <v>1</v>
      </c>
      <c r="N206" s="166" t="s">
        <v>41</v>
      </c>
      <c r="O206" s="59"/>
      <c r="P206" s="167">
        <f>O206*H206</f>
        <v>0</v>
      </c>
      <c r="Q206" s="167">
        <v>0</v>
      </c>
      <c r="R206" s="167">
        <f>Q206*H206</f>
        <v>0</v>
      </c>
      <c r="S206" s="167">
        <v>0</v>
      </c>
      <c r="T206" s="168">
        <f>S206*H206</f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69" t="s">
        <v>144</v>
      </c>
      <c r="AT206" s="169" t="s">
        <v>139</v>
      </c>
      <c r="AU206" s="169" t="s">
        <v>85</v>
      </c>
      <c r="AY206" s="18" t="s">
        <v>137</v>
      </c>
      <c r="BE206" s="170">
        <f>IF(N206="základní",J206,0)</f>
        <v>0</v>
      </c>
      <c r="BF206" s="170">
        <f>IF(N206="snížená",J206,0)</f>
        <v>0</v>
      </c>
      <c r="BG206" s="170">
        <f>IF(N206="zákl. přenesená",J206,0)</f>
        <v>0</v>
      </c>
      <c r="BH206" s="170">
        <f>IF(N206="sníž. přenesená",J206,0)</f>
        <v>0</v>
      </c>
      <c r="BI206" s="170">
        <f>IF(N206="nulová",J206,0)</f>
        <v>0</v>
      </c>
      <c r="BJ206" s="18" t="s">
        <v>81</v>
      </c>
      <c r="BK206" s="170">
        <f>ROUND(I206*H206,2)</f>
        <v>0</v>
      </c>
      <c r="BL206" s="18" t="s">
        <v>144</v>
      </c>
      <c r="BM206" s="169" t="s">
        <v>285</v>
      </c>
    </row>
    <row r="207" spans="1:65" s="13" customFormat="1" ht="11.25">
      <c r="B207" s="171"/>
      <c r="D207" s="172" t="s">
        <v>146</v>
      </c>
      <c r="E207" s="173" t="s">
        <v>1</v>
      </c>
      <c r="F207" s="174" t="s">
        <v>246</v>
      </c>
      <c r="H207" s="175">
        <v>490.94499999999999</v>
      </c>
      <c r="I207" s="176"/>
      <c r="L207" s="171"/>
      <c r="M207" s="177"/>
      <c r="N207" s="178"/>
      <c r="O207" s="178"/>
      <c r="P207" s="178"/>
      <c r="Q207" s="178"/>
      <c r="R207" s="178"/>
      <c r="S207" s="178"/>
      <c r="T207" s="179"/>
      <c r="AT207" s="173" t="s">
        <v>146</v>
      </c>
      <c r="AU207" s="173" t="s">
        <v>85</v>
      </c>
      <c r="AV207" s="13" t="s">
        <v>85</v>
      </c>
      <c r="AW207" s="13" t="s">
        <v>32</v>
      </c>
      <c r="AX207" s="13" t="s">
        <v>76</v>
      </c>
      <c r="AY207" s="173" t="s">
        <v>137</v>
      </c>
    </row>
    <row r="208" spans="1:65" s="13" customFormat="1" ht="11.25">
      <c r="B208" s="171"/>
      <c r="D208" s="172" t="s">
        <v>146</v>
      </c>
      <c r="E208" s="173" t="s">
        <v>1</v>
      </c>
      <c r="F208" s="174" t="s">
        <v>286</v>
      </c>
      <c r="H208" s="175">
        <v>-193.60599999999999</v>
      </c>
      <c r="I208" s="176"/>
      <c r="L208" s="171"/>
      <c r="M208" s="177"/>
      <c r="N208" s="178"/>
      <c r="O208" s="178"/>
      <c r="P208" s="178"/>
      <c r="Q208" s="178"/>
      <c r="R208" s="178"/>
      <c r="S208" s="178"/>
      <c r="T208" s="179"/>
      <c r="AT208" s="173" t="s">
        <v>146</v>
      </c>
      <c r="AU208" s="173" t="s">
        <v>85</v>
      </c>
      <c r="AV208" s="13" t="s">
        <v>85</v>
      </c>
      <c r="AW208" s="13" t="s">
        <v>32</v>
      </c>
      <c r="AX208" s="13" t="s">
        <v>76</v>
      </c>
      <c r="AY208" s="173" t="s">
        <v>137</v>
      </c>
    </row>
    <row r="209" spans="1:65" s="13" customFormat="1" ht="11.25">
      <c r="B209" s="171"/>
      <c r="D209" s="172" t="s">
        <v>146</v>
      </c>
      <c r="E209" s="173" t="s">
        <v>1</v>
      </c>
      <c r="F209" s="174" t="s">
        <v>287</v>
      </c>
      <c r="H209" s="175">
        <v>-15.48</v>
      </c>
      <c r="I209" s="176"/>
      <c r="L209" s="171"/>
      <c r="M209" s="177"/>
      <c r="N209" s="178"/>
      <c r="O209" s="178"/>
      <c r="P209" s="178"/>
      <c r="Q209" s="178"/>
      <c r="R209" s="178"/>
      <c r="S209" s="178"/>
      <c r="T209" s="179"/>
      <c r="AT209" s="173" t="s">
        <v>146</v>
      </c>
      <c r="AU209" s="173" t="s">
        <v>85</v>
      </c>
      <c r="AV209" s="13" t="s">
        <v>85</v>
      </c>
      <c r="AW209" s="13" t="s">
        <v>32</v>
      </c>
      <c r="AX209" s="13" t="s">
        <v>76</v>
      </c>
      <c r="AY209" s="173" t="s">
        <v>137</v>
      </c>
    </row>
    <row r="210" spans="1:65" s="13" customFormat="1" ht="11.25">
      <c r="B210" s="171"/>
      <c r="D210" s="172" t="s">
        <v>146</v>
      </c>
      <c r="E210" s="173" t="s">
        <v>1</v>
      </c>
      <c r="F210" s="174" t="s">
        <v>288</v>
      </c>
      <c r="H210" s="175">
        <v>-0.96</v>
      </c>
      <c r="I210" s="176"/>
      <c r="L210" s="171"/>
      <c r="M210" s="177"/>
      <c r="N210" s="178"/>
      <c r="O210" s="178"/>
      <c r="P210" s="178"/>
      <c r="Q210" s="178"/>
      <c r="R210" s="178"/>
      <c r="S210" s="178"/>
      <c r="T210" s="179"/>
      <c r="AT210" s="173" t="s">
        <v>146</v>
      </c>
      <c r="AU210" s="173" t="s">
        <v>85</v>
      </c>
      <c r="AV210" s="13" t="s">
        <v>85</v>
      </c>
      <c r="AW210" s="13" t="s">
        <v>32</v>
      </c>
      <c r="AX210" s="13" t="s">
        <v>76</v>
      </c>
      <c r="AY210" s="173" t="s">
        <v>137</v>
      </c>
    </row>
    <row r="211" spans="1:65" s="14" customFormat="1" ht="11.25">
      <c r="B211" s="180"/>
      <c r="D211" s="172" t="s">
        <v>146</v>
      </c>
      <c r="E211" s="181" t="s">
        <v>103</v>
      </c>
      <c r="F211" s="182" t="s">
        <v>169</v>
      </c>
      <c r="H211" s="183">
        <v>280.899</v>
      </c>
      <c r="I211" s="184"/>
      <c r="L211" s="180"/>
      <c r="M211" s="185"/>
      <c r="N211" s="186"/>
      <c r="O211" s="186"/>
      <c r="P211" s="186"/>
      <c r="Q211" s="186"/>
      <c r="R211" s="186"/>
      <c r="S211" s="186"/>
      <c r="T211" s="187"/>
      <c r="AT211" s="181" t="s">
        <v>146</v>
      </c>
      <c r="AU211" s="181" t="s">
        <v>85</v>
      </c>
      <c r="AV211" s="14" t="s">
        <v>144</v>
      </c>
      <c r="AW211" s="14" t="s">
        <v>32</v>
      </c>
      <c r="AX211" s="14" t="s">
        <v>81</v>
      </c>
      <c r="AY211" s="181" t="s">
        <v>137</v>
      </c>
    </row>
    <row r="212" spans="1:65" s="2" customFormat="1" ht="21.75" customHeight="1">
      <c r="A212" s="33"/>
      <c r="B212" s="157"/>
      <c r="C212" s="158" t="s">
        <v>289</v>
      </c>
      <c r="D212" s="158" t="s">
        <v>139</v>
      </c>
      <c r="E212" s="159" t="s">
        <v>290</v>
      </c>
      <c r="F212" s="160" t="s">
        <v>291</v>
      </c>
      <c r="G212" s="161" t="s">
        <v>173</v>
      </c>
      <c r="H212" s="162">
        <v>154.286</v>
      </c>
      <c r="I212" s="163"/>
      <c r="J212" s="164">
        <f>ROUND(I212*H212,2)</f>
        <v>0</v>
      </c>
      <c r="K212" s="160" t="s">
        <v>143</v>
      </c>
      <c r="L212" s="34"/>
      <c r="M212" s="165" t="s">
        <v>1</v>
      </c>
      <c r="N212" s="166" t="s">
        <v>41</v>
      </c>
      <c r="O212" s="59"/>
      <c r="P212" s="167">
        <f>O212*H212</f>
        <v>0</v>
      </c>
      <c r="Q212" s="167">
        <v>0</v>
      </c>
      <c r="R212" s="167">
        <f>Q212*H212</f>
        <v>0</v>
      </c>
      <c r="S212" s="167">
        <v>0</v>
      </c>
      <c r="T212" s="168">
        <f>S212*H212</f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69" t="s">
        <v>144</v>
      </c>
      <c r="AT212" s="169" t="s">
        <v>139</v>
      </c>
      <c r="AU212" s="169" t="s">
        <v>85</v>
      </c>
      <c r="AY212" s="18" t="s">
        <v>137</v>
      </c>
      <c r="BE212" s="170">
        <f>IF(N212="základní",J212,0)</f>
        <v>0</v>
      </c>
      <c r="BF212" s="170">
        <f>IF(N212="snížená",J212,0)</f>
        <v>0</v>
      </c>
      <c r="BG212" s="170">
        <f>IF(N212="zákl. přenesená",J212,0)</f>
        <v>0</v>
      </c>
      <c r="BH212" s="170">
        <f>IF(N212="sníž. přenesená",J212,0)</f>
        <v>0</v>
      </c>
      <c r="BI212" s="170">
        <f>IF(N212="nulová",J212,0)</f>
        <v>0</v>
      </c>
      <c r="BJ212" s="18" t="s">
        <v>81</v>
      </c>
      <c r="BK212" s="170">
        <f>ROUND(I212*H212,2)</f>
        <v>0</v>
      </c>
      <c r="BL212" s="18" t="s">
        <v>144</v>
      </c>
      <c r="BM212" s="169" t="s">
        <v>292</v>
      </c>
    </row>
    <row r="213" spans="1:65" s="13" customFormat="1" ht="11.25">
      <c r="B213" s="171"/>
      <c r="D213" s="172" t="s">
        <v>146</v>
      </c>
      <c r="E213" s="173" t="s">
        <v>1</v>
      </c>
      <c r="F213" s="174" t="s">
        <v>293</v>
      </c>
      <c r="H213" s="175">
        <v>140.16900000000001</v>
      </c>
      <c r="I213" s="176"/>
      <c r="L213" s="171"/>
      <c r="M213" s="177"/>
      <c r="N213" s="178"/>
      <c r="O213" s="178"/>
      <c r="P213" s="178"/>
      <c r="Q213" s="178"/>
      <c r="R213" s="178"/>
      <c r="S213" s="178"/>
      <c r="T213" s="179"/>
      <c r="AT213" s="173" t="s">
        <v>146</v>
      </c>
      <c r="AU213" s="173" t="s">
        <v>85</v>
      </c>
      <c r="AV213" s="13" t="s">
        <v>85</v>
      </c>
      <c r="AW213" s="13" t="s">
        <v>32</v>
      </c>
      <c r="AX213" s="13" t="s">
        <v>76</v>
      </c>
      <c r="AY213" s="173" t="s">
        <v>137</v>
      </c>
    </row>
    <row r="214" spans="1:65" s="13" customFormat="1" ht="11.25">
      <c r="B214" s="171"/>
      <c r="D214" s="172" t="s">
        <v>146</v>
      </c>
      <c r="E214" s="173" t="s">
        <v>1</v>
      </c>
      <c r="F214" s="174" t="s">
        <v>294</v>
      </c>
      <c r="H214" s="175">
        <v>14.117000000000001</v>
      </c>
      <c r="I214" s="176"/>
      <c r="L214" s="171"/>
      <c r="M214" s="177"/>
      <c r="N214" s="178"/>
      <c r="O214" s="178"/>
      <c r="P214" s="178"/>
      <c r="Q214" s="178"/>
      <c r="R214" s="178"/>
      <c r="S214" s="178"/>
      <c r="T214" s="179"/>
      <c r="AT214" s="173" t="s">
        <v>146</v>
      </c>
      <c r="AU214" s="173" t="s">
        <v>85</v>
      </c>
      <c r="AV214" s="13" t="s">
        <v>85</v>
      </c>
      <c r="AW214" s="13" t="s">
        <v>32</v>
      </c>
      <c r="AX214" s="13" t="s">
        <v>76</v>
      </c>
      <c r="AY214" s="173" t="s">
        <v>137</v>
      </c>
    </row>
    <row r="215" spans="1:65" s="14" customFormat="1" ht="11.25">
      <c r="B215" s="180"/>
      <c r="D215" s="172" t="s">
        <v>146</v>
      </c>
      <c r="E215" s="181" t="s">
        <v>93</v>
      </c>
      <c r="F215" s="182" t="s">
        <v>169</v>
      </c>
      <c r="H215" s="183">
        <v>154.286</v>
      </c>
      <c r="I215" s="184"/>
      <c r="L215" s="180"/>
      <c r="M215" s="185"/>
      <c r="N215" s="186"/>
      <c r="O215" s="186"/>
      <c r="P215" s="186"/>
      <c r="Q215" s="186"/>
      <c r="R215" s="186"/>
      <c r="S215" s="186"/>
      <c r="T215" s="187"/>
      <c r="AT215" s="181" t="s">
        <v>146</v>
      </c>
      <c r="AU215" s="181" t="s">
        <v>85</v>
      </c>
      <c r="AV215" s="14" t="s">
        <v>144</v>
      </c>
      <c r="AW215" s="14" t="s">
        <v>32</v>
      </c>
      <c r="AX215" s="14" t="s">
        <v>81</v>
      </c>
      <c r="AY215" s="181" t="s">
        <v>137</v>
      </c>
    </row>
    <row r="216" spans="1:65" s="2" customFormat="1" ht="16.5" customHeight="1">
      <c r="A216" s="33"/>
      <c r="B216" s="157"/>
      <c r="C216" s="203" t="s">
        <v>295</v>
      </c>
      <c r="D216" s="203" t="s">
        <v>296</v>
      </c>
      <c r="E216" s="204" t="s">
        <v>297</v>
      </c>
      <c r="F216" s="205" t="s">
        <v>298</v>
      </c>
      <c r="G216" s="206" t="s">
        <v>275</v>
      </c>
      <c r="H216" s="207">
        <v>308.572</v>
      </c>
      <c r="I216" s="208"/>
      <c r="J216" s="209">
        <f>ROUND(I216*H216,2)</f>
        <v>0</v>
      </c>
      <c r="K216" s="205" t="s">
        <v>143</v>
      </c>
      <c r="L216" s="210"/>
      <c r="M216" s="211" t="s">
        <v>1</v>
      </c>
      <c r="N216" s="212" t="s">
        <v>41</v>
      </c>
      <c r="O216" s="59"/>
      <c r="P216" s="167">
        <f>O216*H216</f>
        <v>0</v>
      </c>
      <c r="Q216" s="167">
        <v>1</v>
      </c>
      <c r="R216" s="167">
        <f>Q216*H216</f>
        <v>308.572</v>
      </c>
      <c r="S216" s="167">
        <v>0</v>
      </c>
      <c r="T216" s="168">
        <f>S216*H216</f>
        <v>0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69" t="s">
        <v>190</v>
      </c>
      <c r="AT216" s="169" t="s">
        <v>296</v>
      </c>
      <c r="AU216" s="169" t="s">
        <v>85</v>
      </c>
      <c r="AY216" s="18" t="s">
        <v>137</v>
      </c>
      <c r="BE216" s="170">
        <f>IF(N216="základní",J216,0)</f>
        <v>0</v>
      </c>
      <c r="BF216" s="170">
        <f>IF(N216="snížená",J216,0)</f>
        <v>0</v>
      </c>
      <c r="BG216" s="170">
        <f>IF(N216="zákl. přenesená",J216,0)</f>
        <v>0</v>
      </c>
      <c r="BH216" s="170">
        <f>IF(N216="sníž. přenesená",J216,0)</f>
        <v>0</v>
      </c>
      <c r="BI216" s="170">
        <f>IF(N216="nulová",J216,0)</f>
        <v>0</v>
      </c>
      <c r="BJ216" s="18" t="s">
        <v>81</v>
      </c>
      <c r="BK216" s="170">
        <f>ROUND(I216*H216,2)</f>
        <v>0</v>
      </c>
      <c r="BL216" s="18" t="s">
        <v>144</v>
      </c>
      <c r="BM216" s="169" t="s">
        <v>299</v>
      </c>
    </row>
    <row r="217" spans="1:65" s="13" customFormat="1" ht="11.25">
      <c r="B217" s="171"/>
      <c r="D217" s="172" t="s">
        <v>146</v>
      </c>
      <c r="F217" s="174" t="s">
        <v>300</v>
      </c>
      <c r="H217" s="175">
        <v>308.572</v>
      </c>
      <c r="I217" s="176"/>
      <c r="L217" s="171"/>
      <c r="M217" s="177"/>
      <c r="N217" s="178"/>
      <c r="O217" s="178"/>
      <c r="P217" s="178"/>
      <c r="Q217" s="178"/>
      <c r="R217" s="178"/>
      <c r="S217" s="178"/>
      <c r="T217" s="179"/>
      <c r="AT217" s="173" t="s">
        <v>146</v>
      </c>
      <c r="AU217" s="173" t="s">
        <v>85</v>
      </c>
      <c r="AV217" s="13" t="s">
        <v>85</v>
      </c>
      <c r="AW217" s="13" t="s">
        <v>3</v>
      </c>
      <c r="AX217" s="13" t="s">
        <v>81</v>
      </c>
      <c r="AY217" s="173" t="s">
        <v>137</v>
      </c>
    </row>
    <row r="218" spans="1:65" s="2" customFormat="1" ht="21.75" customHeight="1">
      <c r="A218" s="33"/>
      <c r="B218" s="157"/>
      <c r="C218" s="158" t="s">
        <v>301</v>
      </c>
      <c r="D218" s="158" t="s">
        <v>139</v>
      </c>
      <c r="E218" s="159" t="s">
        <v>302</v>
      </c>
      <c r="F218" s="160" t="s">
        <v>303</v>
      </c>
      <c r="G218" s="161" t="s">
        <v>173</v>
      </c>
      <c r="H218" s="162">
        <v>0.96</v>
      </c>
      <c r="I218" s="163"/>
      <c r="J218" s="164">
        <f>ROUND(I218*H218,2)</f>
        <v>0</v>
      </c>
      <c r="K218" s="160" t="s">
        <v>143</v>
      </c>
      <c r="L218" s="34"/>
      <c r="M218" s="165" t="s">
        <v>1</v>
      </c>
      <c r="N218" s="166" t="s">
        <v>41</v>
      </c>
      <c r="O218" s="59"/>
      <c r="P218" s="167">
        <f>O218*H218</f>
        <v>0</v>
      </c>
      <c r="Q218" s="167">
        <v>0</v>
      </c>
      <c r="R218" s="167">
        <f>Q218*H218</f>
        <v>0</v>
      </c>
      <c r="S218" s="167">
        <v>0</v>
      </c>
      <c r="T218" s="168">
        <f>S218*H218</f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69" t="s">
        <v>144</v>
      </c>
      <c r="AT218" s="169" t="s">
        <v>139</v>
      </c>
      <c r="AU218" s="169" t="s">
        <v>85</v>
      </c>
      <c r="AY218" s="18" t="s">
        <v>137</v>
      </c>
      <c r="BE218" s="170">
        <f>IF(N218="základní",J218,0)</f>
        <v>0</v>
      </c>
      <c r="BF218" s="170">
        <f>IF(N218="snížená",J218,0)</f>
        <v>0</v>
      </c>
      <c r="BG218" s="170">
        <f>IF(N218="zákl. přenesená",J218,0)</f>
        <v>0</v>
      </c>
      <c r="BH218" s="170">
        <f>IF(N218="sníž. přenesená",J218,0)</f>
        <v>0</v>
      </c>
      <c r="BI218" s="170">
        <f>IF(N218="nulová",J218,0)</f>
        <v>0</v>
      </c>
      <c r="BJ218" s="18" t="s">
        <v>81</v>
      </c>
      <c r="BK218" s="170">
        <f>ROUND(I218*H218,2)</f>
        <v>0</v>
      </c>
      <c r="BL218" s="18" t="s">
        <v>144</v>
      </c>
      <c r="BM218" s="169" t="s">
        <v>304</v>
      </c>
    </row>
    <row r="219" spans="1:65" s="13" customFormat="1" ht="11.25">
      <c r="B219" s="171"/>
      <c r="D219" s="172" t="s">
        <v>146</v>
      </c>
      <c r="E219" s="173" t="s">
        <v>1</v>
      </c>
      <c r="F219" s="174" t="s">
        <v>101</v>
      </c>
      <c r="H219" s="175">
        <v>0.96</v>
      </c>
      <c r="I219" s="176"/>
      <c r="L219" s="171"/>
      <c r="M219" s="177"/>
      <c r="N219" s="178"/>
      <c r="O219" s="178"/>
      <c r="P219" s="178"/>
      <c r="Q219" s="178"/>
      <c r="R219" s="178"/>
      <c r="S219" s="178"/>
      <c r="T219" s="179"/>
      <c r="AT219" s="173" t="s">
        <v>146</v>
      </c>
      <c r="AU219" s="173" t="s">
        <v>85</v>
      </c>
      <c r="AV219" s="13" t="s">
        <v>85</v>
      </c>
      <c r="AW219" s="13" t="s">
        <v>32</v>
      </c>
      <c r="AX219" s="13" t="s">
        <v>81</v>
      </c>
      <c r="AY219" s="173" t="s">
        <v>137</v>
      </c>
    </row>
    <row r="220" spans="1:65" s="2" customFormat="1" ht="16.5" customHeight="1">
      <c r="A220" s="33"/>
      <c r="B220" s="157"/>
      <c r="C220" s="203" t="s">
        <v>305</v>
      </c>
      <c r="D220" s="203" t="s">
        <v>296</v>
      </c>
      <c r="E220" s="204" t="s">
        <v>297</v>
      </c>
      <c r="F220" s="205" t="s">
        <v>298</v>
      </c>
      <c r="G220" s="206" t="s">
        <v>275</v>
      </c>
      <c r="H220" s="207">
        <v>1.92</v>
      </c>
      <c r="I220" s="208"/>
      <c r="J220" s="209">
        <f>ROUND(I220*H220,2)</f>
        <v>0</v>
      </c>
      <c r="K220" s="205" t="s">
        <v>143</v>
      </c>
      <c r="L220" s="210"/>
      <c r="M220" s="211" t="s">
        <v>1</v>
      </c>
      <c r="N220" s="212" t="s">
        <v>41</v>
      </c>
      <c r="O220" s="59"/>
      <c r="P220" s="167">
        <f>O220*H220</f>
        <v>0</v>
      </c>
      <c r="Q220" s="167">
        <v>1</v>
      </c>
      <c r="R220" s="167">
        <f>Q220*H220</f>
        <v>1.92</v>
      </c>
      <c r="S220" s="167">
        <v>0</v>
      </c>
      <c r="T220" s="168">
        <f>S220*H220</f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69" t="s">
        <v>190</v>
      </c>
      <c r="AT220" s="169" t="s">
        <v>296</v>
      </c>
      <c r="AU220" s="169" t="s">
        <v>85</v>
      </c>
      <c r="AY220" s="18" t="s">
        <v>137</v>
      </c>
      <c r="BE220" s="170">
        <f>IF(N220="základní",J220,0)</f>
        <v>0</v>
      </c>
      <c r="BF220" s="170">
        <f>IF(N220="snížená",J220,0)</f>
        <v>0</v>
      </c>
      <c r="BG220" s="170">
        <f>IF(N220="zákl. přenesená",J220,0)</f>
        <v>0</v>
      </c>
      <c r="BH220" s="170">
        <f>IF(N220="sníž. přenesená",J220,0)</f>
        <v>0</v>
      </c>
      <c r="BI220" s="170">
        <f>IF(N220="nulová",J220,0)</f>
        <v>0</v>
      </c>
      <c r="BJ220" s="18" t="s">
        <v>81</v>
      </c>
      <c r="BK220" s="170">
        <f>ROUND(I220*H220,2)</f>
        <v>0</v>
      </c>
      <c r="BL220" s="18" t="s">
        <v>144</v>
      </c>
      <c r="BM220" s="169" t="s">
        <v>306</v>
      </c>
    </row>
    <row r="221" spans="1:65" s="13" customFormat="1" ht="11.25">
      <c r="B221" s="171"/>
      <c r="D221" s="172" t="s">
        <v>146</v>
      </c>
      <c r="F221" s="174" t="s">
        <v>307</v>
      </c>
      <c r="H221" s="175">
        <v>1.92</v>
      </c>
      <c r="I221" s="176"/>
      <c r="L221" s="171"/>
      <c r="M221" s="177"/>
      <c r="N221" s="178"/>
      <c r="O221" s="178"/>
      <c r="P221" s="178"/>
      <c r="Q221" s="178"/>
      <c r="R221" s="178"/>
      <c r="S221" s="178"/>
      <c r="T221" s="179"/>
      <c r="AT221" s="173" t="s">
        <v>146</v>
      </c>
      <c r="AU221" s="173" t="s">
        <v>85</v>
      </c>
      <c r="AV221" s="13" t="s">
        <v>85</v>
      </c>
      <c r="AW221" s="13" t="s">
        <v>3</v>
      </c>
      <c r="AX221" s="13" t="s">
        <v>81</v>
      </c>
      <c r="AY221" s="173" t="s">
        <v>137</v>
      </c>
    </row>
    <row r="222" spans="1:65" s="2" customFormat="1" ht="21.75" customHeight="1">
      <c r="A222" s="33"/>
      <c r="B222" s="157"/>
      <c r="C222" s="158" t="s">
        <v>308</v>
      </c>
      <c r="D222" s="158" t="s">
        <v>139</v>
      </c>
      <c r="E222" s="159" t="s">
        <v>309</v>
      </c>
      <c r="F222" s="160" t="s">
        <v>310</v>
      </c>
      <c r="G222" s="161" t="s">
        <v>164</v>
      </c>
      <c r="H222" s="162">
        <v>523.75</v>
      </c>
      <c r="I222" s="163"/>
      <c r="J222" s="164">
        <f>ROUND(I222*H222,2)</f>
        <v>0</v>
      </c>
      <c r="K222" s="160" t="s">
        <v>143</v>
      </c>
      <c r="L222" s="34"/>
      <c r="M222" s="165" t="s">
        <v>1</v>
      </c>
      <c r="N222" s="166" t="s">
        <v>41</v>
      </c>
      <c r="O222" s="59"/>
      <c r="P222" s="167">
        <f>O222*H222</f>
        <v>0</v>
      </c>
      <c r="Q222" s="167">
        <v>0</v>
      </c>
      <c r="R222" s="167">
        <f>Q222*H222</f>
        <v>0</v>
      </c>
      <c r="S222" s="167">
        <v>0</v>
      </c>
      <c r="T222" s="168">
        <f>S222*H222</f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69" t="s">
        <v>144</v>
      </c>
      <c r="AT222" s="169" t="s">
        <v>139</v>
      </c>
      <c r="AU222" s="169" t="s">
        <v>85</v>
      </c>
      <c r="AY222" s="18" t="s">
        <v>137</v>
      </c>
      <c r="BE222" s="170">
        <f>IF(N222="základní",J222,0)</f>
        <v>0</v>
      </c>
      <c r="BF222" s="170">
        <f>IF(N222="snížená",J222,0)</f>
        <v>0</v>
      </c>
      <c r="BG222" s="170">
        <f>IF(N222="zákl. přenesená",J222,0)</f>
        <v>0</v>
      </c>
      <c r="BH222" s="170">
        <f>IF(N222="sníž. přenesená",J222,0)</f>
        <v>0</v>
      </c>
      <c r="BI222" s="170">
        <f>IF(N222="nulová",J222,0)</f>
        <v>0</v>
      </c>
      <c r="BJ222" s="18" t="s">
        <v>81</v>
      </c>
      <c r="BK222" s="170">
        <f>ROUND(I222*H222,2)</f>
        <v>0</v>
      </c>
      <c r="BL222" s="18" t="s">
        <v>144</v>
      </c>
      <c r="BM222" s="169" t="s">
        <v>311</v>
      </c>
    </row>
    <row r="223" spans="1:65" s="13" customFormat="1" ht="11.25">
      <c r="B223" s="171"/>
      <c r="D223" s="172" t="s">
        <v>146</v>
      </c>
      <c r="E223" s="173" t="s">
        <v>1</v>
      </c>
      <c r="F223" s="174" t="s">
        <v>83</v>
      </c>
      <c r="H223" s="175">
        <v>523.75</v>
      </c>
      <c r="I223" s="176"/>
      <c r="L223" s="171"/>
      <c r="M223" s="177"/>
      <c r="N223" s="178"/>
      <c r="O223" s="178"/>
      <c r="P223" s="178"/>
      <c r="Q223" s="178"/>
      <c r="R223" s="178"/>
      <c r="S223" s="178"/>
      <c r="T223" s="179"/>
      <c r="AT223" s="173" t="s">
        <v>146</v>
      </c>
      <c r="AU223" s="173" t="s">
        <v>85</v>
      </c>
      <c r="AV223" s="13" t="s">
        <v>85</v>
      </c>
      <c r="AW223" s="13" t="s">
        <v>32</v>
      </c>
      <c r="AX223" s="13" t="s">
        <v>81</v>
      </c>
      <c r="AY223" s="173" t="s">
        <v>137</v>
      </c>
    </row>
    <row r="224" spans="1:65" s="2" customFormat="1" ht="21.75" customHeight="1">
      <c r="A224" s="33"/>
      <c r="B224" s="157"/>
      <c r="C224" s="158" t="s">
        <v>312</v>
      </c>
      <c r="D224" s="158" t="s">
        <v>139</v>
      </c>
      <c r="E224" s="159" t="s">
        <v>313</v>
      </c>
      <c r="F224" s="160" t="s">
        <v>314</v>
      </c>
      <c r="G224" s="161" t="s">
        <v>164</v>
      </c>
      <c r="H224" s="162">
        <v>261.875</v>
      </c>
      <c r="I224" s="163"/>
      <c r="J224" s="164">
        <f>ROUND(I224*H224,2)</f>
        <v>0</v>
      </c>
      <c r="K224" s="160" t="s">
        <v>143</v>
      </c>
      <c r="L224" s="34"/>
      <c r="M224" s="165" t="s">
        <v>1</v>
      </c>
      <c r="N224" s="166" t="s">
        <v>41</v>
      </c>
      <c r="O224" s="59"/>
      <c r="P224" s="167">
        <f>O224*H224</f>
        <v>0</v>
      </c>
      <c r="Q224" s="167">
        <v>0</v>
      </c>
      <c r="R224" s="167">
        <f>Q224*H224</f>
        <v>0</v>
      </c>
      <c r="S224" s="167">
        <v>0</v>
      </c>
      <c r="T224" s="168">
        <f>S224*H224</f>
        <v>0</v>
      </c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R224" s="169" t="s">
        <v>144</v>
      </c>
      <c r="AT224" s="169" t="s">
        <v>139</v>
      </c>
      <c r="AU224" s="169" t="s">
        <v>85</v>
      </c>
      <c r="AY224" s="18" t="s">
        <v>137</v>
      </c>
      <c r="BE224" s="170">
        <f>IF(N224="základní",J224,0)</f>
        <v>0</v>
      </c>
      <c r="BF224" s="170">
        <f>IF(N224="snížená",J224,0)</f>
        <v>0</v>
      </c>
      <c r="BG224" s="170">
        <f>IF(N224="zákl. přenesená",J224,0)</f>
        <v>0</v>
      </c>
      <c r="BH224" s="170">
        <f>IF(N224="sníž. přenesená",J224,0)</f>
        <v>0</v>
      </c>
      <c r="BI224" s="170">
        <f>IF(N224="nulová",J224,0)</f>
        <v>0</v>
      </c>
      <c r="BJ224" s="18" t="s">
        <v>81</v>
      </c>
      <c r="BK224" s="170">
        <f>ROUND(I224*H224,2)</f>
        <v>0</v>
      </c>
      <c r="BL224" s="18" t="s">
        <v>144</v>
      </c>
      <c r="BM224" s="169" t="s">
        <v>315</v>
      </c>
    </row>
    <row r="225" spans="1:65" s="13" customFormat="1" ht="11.25">
      <c r="B225" s="171"/>
      <c r="D225" s="172" t="s">
        <v>146</v>
      </c>
      <c r="E225" s="173" t="s">
        <v>1</v>
      </c>
      <c r="F225" s="174" t="s">
        <v>316</v>
      </c>
      <c r="H225" s="175">
        <v>261.875</v>
      </c>
      <c r="I225" s="176"/>
      <c r="L225" s="171"/>
      <c r="M225" s="177"/>
      <c r="N225" s="178"/>
      <c r="O225" s="178"/>
      <c r="P225" s="178"/>
      <c r="Q225" s="178"/>
      <c r="R225" s="178"/>
      <c r="S225" s="178"/>
      <c r="T225" s="179"/>
      <c r="AT225" s="173" t="s">
        <v>146</v>
      </c>
      <c r="AU225" s="173" t="s">
        <v>85</v>
      </c>
      <c r="AV225" s="13" t="s">
        <v>85</v>
      </c>
      <c r="AW225" s="13" t="s">
        <v>32</v>
      </c>
      <c r="AX225" s="13" t="s">
        <v>81</v>
      </c>
      <c r="AY225" s="173" t="s">
        <v>137</v>
      </c>
    </row>
    <row r="226" spans="1:65" s="2" customFormat="1" ht="16.5" customHeight="1">
      <c r="A226" s="33"/>
      <c r="B226" s="157"/>
      <c r="C226" s="203" t="s">
        <v>317</v>
      </c>
      <c r="D226" s="203" t="s">
        <v>296</v>
      </c>
      <c r="E226" s="204" t="s">
        <v>318</v>
      </c>
      <c r="F226" s="205" t="s">
        <v>319</v>
      </c>
      <c r="G226" s="206" t="s">
        <v>320</v>
      </c>
      <c r="H226" s="207">
        <v>7.9740000000000002</v>
      </c>
      <c r="I226" s="208"/>
      <c r="J226" s="209">
        <f>ROUND(I226*H226,2)</f>
        <v>0</v>
      </c>
      <c r="K226" s="205" t="s">
        <v>143</v>
      </c>
      <c r="L226" s="210"/>
      <c r="M226" s="211" t="s">
        <v>1</v>
      </c>
      <c r="N226" s="212" t="s">
        <v>41</v>
      </c>
      <c r="O226" s="59"/>
      <c r="P226" s="167">
        <f>O226*H226</f>
        <v>0</v>
      </c>
      <c r="Q226" s="167">
        <v>1E-3</v>
      </c>
      <c r="R226" s="167">
        <f>Q226*H226</f>
        <v>7.9740000000000002E-3</v>
      </c>
      <c r="S226" s="167">
        <v>0</v>
      </c>
      <c r="T226" s="168">
        <f>S226*H226</f>
        <v>0</v>
      </c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R226" s="169" t="s">
        <v>190</v>
      </c>
      <c r="AT226" s="169" t="s">
        <v>296</v>
      </c>
      <c r="AU226" s="169" t="s">
        <v>85</v>
      </c>
      <c r="AY226" s="18" t="s">
        <v>137</v>
      </c>
      <c r="BE226" s="170">
        <f>IF(N226="základní",J226,0)</f>
        <v>0</v>
      </c>
      <c r="BF226" s="170">
        <f>IF(N226="snížená",J226,0)</f>
        <v>0</v>
      </c>
      <c r="BG226" s="170">
        <f>IF(N226="zákl. přenesená",J226,0)</f>
        <v>0</v>
      </c>
      <c r="BH226" s="170">
        <f>IF(N226="sníž. přenesená",J226,0)</f>
        <v>0</v>
      </c>
      <c r="BI226" s="170">
        <f>IF(N226="nulová",J226,0)</f>
        <v>0</v>
      </c>
      <c r="BJ226" s="18" t="s">
        <v>81</v>
      </c>
      <c r="BK226" s="170">
        <f>ROUND(I226*H226,2)</f>
        <v>0</v>
      </c>
      <c r="BL226" s="18" t="s">
        <v>144</v>
      </c>
      <c r="BM226" s="169" t="s">
        <v>321</v>
      </c>
    </row>
    <row r="227" spans="1:65" s="13" customFormat="1" ht="11.25">
      <c r="B227" s="171"/>
      <c r="D227" s="172" t="s">
        <v>146</v>
      </c>
      <c r="E227" s="173" t="s">
        <v>1</v>
      </c>
      <c r="F227" s="174" t="s">
        <v>322</v>
      </c>
      <c r="H227" s="175">
        <v>7.9740000000000002</v>
      </c>
      <c r="I227" s="176"/>
      <c r="L227" s="171"/>
      <c r="M227" s="177"/>
      <c r="N227" s="178"/>
      <c r="O227" s="178"/>
      <c r="P227" s="178"/>
      <c r="Q227" s="178"/>
      <c r="R227" s="178"/>
      <c r="S227" s="178"/>
      <c r="T227" s="179"/>
      <c r="AT227" s="173" t="s">
        <v>146</v>
      </c>
      <c r="AU227" s="173" t="s">
        <v>85</v>
      </c>
      <c r="AV227" s="13" t="s">
        <v>85</v>
      </c>
      <c r="AW227" s="13" t="s">
        <v>32</v>
      </c>
      <c r="AX227" s="13" t="s">
        <v>81</v>
      </c>
      <c r="AY227" s="173" t="s">
        <v>137</v>
      </c>
    </row>
    <row r="228" spans="1:65" s="2" customFormat="1" ht="16.5" customHeight="1">
      <c r="A228" s="33"/>
      <c r="B228" s="157"/>
      <c r="C228" s="158" t="s">
        <v>323</v>
      </c>
      <c r="D228" s="158" t="s">
        <v>139</v>
      </c>
      <c r="E228" s="159" t="s">
        <v>324</v>
      </c>
      <c r="F228" s="160" t="s">
        <v>325</v>
      </c>
      <c r="G228" s="161" t="s">
        <v>164</v>
      </c>
      <c r="H228" s="162">
        <v>261.875</v>
      </c>
      <c r="I228" s="163"/>
      <c r="J228" s="164">
        <f>ROUND(I228*H228,2)</f>
        <v>0</v>
      </c>
      <c r="K228" s="160" t="s">
        <v>143</v>
      </c>
      <c r="L228" s="34"/>
      <c r="M228" s="165" t="s">
        <v>1</v>
      </c>
      <c r="N228" s="166" t="s">
        <v>41</v>
      </c>
      <c r="O228" s="59"/>
      <c r="P228" s="167">
        <f>O228*H228</f>
        <v>0</v>
      </c>
      <c r="Q228" s="167">
        <v>0</v>
      </c>
      <c r="R228" s="167">
        <f>Q228*H228</f>
        <v>0</v>
      </c>
      <c r="S228" s="167">
        <v>0</v>
      </c>
      <c r="T228" s="168">
        <f>S228*H228</f>
        <v>0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69" t="s">
        <v>144</v>
      </c>
      <c r="AT228" s="169" t="s">
        <v>139</v>
      </c>
      <c r="AU228" s="169" t="s">
        <v>85</v>
      </c>
      <c r="AY228" s="18" t="s">
        <v>137</v>
      </c>
      <c r="BE228" s="170">
        <f>IF(N228="základní",J228,0)</f>
        <v>0</v>
      </c>
      <c r="BF228" s="170">
        <f>IF(N228="snížená",J228,0)</f>
        <v>0</v>
      </c>
      <c r="BG228" s="170">
        <f>IF(N228="zákl. přenesená",J228,0)</f>
        <v>0</v>
      </c>
      <c r="BH228" s="170">
        <f>IF(N228="sníž. přenesená",J228,0)</f>
        <v>0</v>
      </c>
      <c r="BI228" s="170">
        <f>IF(N228="nulová",J228,0)</f>
        <v>0</v>
      </c>
      <c r="BJ228" s="18" t="s">
        <v>81</v>
      </c>
      <c r="BK228" s="170">
        <f>ROUND(I228*H228,2)</f>
        <v>0</v>
      </c>
      <c r="BL228" s="18" t="s">
        <v>144</v>
      </c>
      <c r="BM228" s="169" t="s">
        <v>326</v>
      </c>
    </row>
    <row r="229" spans="1:65" s="2" customFormat="1" ht="16.5" customHeight="1">
      <c r="A229" s="33"/>
      <c r="B229" s="157"/>
      <c r="C229" s="158" t="s">
        <v>327</v>
      </c>
      <c r="D229" s="158" t="s">
        <v>139</v>
      </c>
      <c r="E229" s="159" t="s">
        <v>328</v>
      </c>
      <c r="F229" s="160" t="s">
        <v>329</v>
      </c>
      <c r="G229" s="161" t="s">
        <v>164</v>
      </c>
      <c r="H229" s="162">
        <v>261.875</v>
      </c>
      <c r="I229" s="163"/>
      <c r="J229" s="164">
        <f>ROUND(I229*H229,2)</f>
        <v>0</v>
      </c>
      <c r="K229" s="160" t="s">
        <v>143</v>
      </c>
      <c r="L229" s="34"/>
      <c r="M229" s="165" t="s">
        <v>1</v>
      </c>
      <c r="N229" s="166" t="s">
        <v>41</v>
      </c>
      <c r="O229" s="59"/>
      <c r="P229" s="167">
        <f>O229*H229</f>
        <v>0</v>
      </c>
      <c r="Q229" s="167">
        <v>0</v>
      </c>
      <c r="R229" s="167">
        <f>Q229*H229</f>
        <v>0</v>
      </c>
      <c r="S229" s="167">
        <v>0</v>
      </c>
      <c r="T229" s="168">
        <f>S229*H229</f>
        <v>0</v>
      </c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R229" s="169" t="s">
        <v>144</v>
      </c>
      <c r="AT229" s="169" t="s">
        <v>139</v>
      </c>
      <c r="AU229" s="169" t="s">
        <v>85</v>
      </c>
      <c r="AY229" s="18" t="s">
        <v>137</v>
      </c>
      <c r="BE229" s="170">
        <f>IF(N229="základní",J229,0)</f>
        <v>0</v>
      </c>
      <c r="BF229" s="170">
        <f>IF(N229="snížená",J229,0)</f>
        <v>0</v>
      </c>
      <c r="BG229" s="170">
        <f>IF(N229="zákl. přenesená",J229,0)</f>
        <v>0</v>
      </c>
      <c r="BH229" s="170">
        <f>IF(N229="sníž. přenesená",J229,0)</f>
        <v>0</v>
      </c>
      <c r="BI229" s="170">
        <f>IF(N229="nulová",J229,0)</f>
        <v>0</v>
      </c>
      <c r="BJ229" s="18" t="s">
        <v>81</v>
      </c>
      <c r="BK229" s="170">
        <f>ROUND(I229*H229,2)</f>
        <v>0</v>
      </c>
      <c r="BL229" s="18" t="s">
        <v>144</v>
      </c>
      <c r="BM229" s="169" t="s">
        <v>330</v>
      </c>
    </row>
    <row r="230" spans="1:65" s="13" customFormat="1" ht="11.25">
      <c r="B230" s="171"/>
      <c r="D230" s="172" t="s">
        <v>146</v>
      </c>
      <c r="E230" s="173" t="s">
        <v>1</v>
      </c>
      <c r="F230" s="174" t="s">
        <v>316</v>
      </c>
      <c r="H230" s="175">
        <v>261.875</v>
      </c>
      <c r="I230" s="176"/>
      <c r="L230" s="171"/>
      <c r="M230" s="177"/>
      <c r="N230" s="178"/>
      <c r="O230" s="178"/>
      <c r="P230" s="178"/>
      <c r="Q230" s="178"/>
      <c r="R230" s="178"/>
      <c r="S230" s="178"/>
      <c r="T230" s="179"/>
      <c r="AT230" s="173" t="s">
        <v>146</v>
      </c>
      <c r="AU230" s="173" t="s">
        <v>85</v>
      </c>
      <c r="AV230" s="13" t="s">
        <v>85</v>
      </c>
      <c r="AW230" s="13" t="s">
        <v>32</v>
      </c>
      <c r="AX230" s="13" t="s">
        <v>81</v>
      </c>
      <c r="AY230" s="173" t="s">
        <v>137</v>
      </c>
    </row>
    <row r="231" spans="1:65" s="2" customFormat="1" ht="16.5" customHeight="1">
      <c r="A231" s="33"/>
      <c r="B231" s="157"/>
      <c r="C231" s="158" t="s">
        <v>331</v>
      </c>
      <c r="D231" s="158" t="s">
        <v>139</v>
      </c>
      <c r="E231" s="159" t="s">
        <v>332</v>
      </c>
      <c r="F231" s="160" t="s">
        <v>333</v>
      </c>
      <c r="G231" s="161" t="s">
        <v>164</v>
      </c>
      <c r="H231" s="162">
        <v>261.875</v>
      </c>
      <c r="I231" s="163"/>
      <c r="J231" s="164">
        <f>ROUND(I231*H231,2)</f>
        <v>0</v>
      </c>
      <c r="K231" s="160" t="s">
        <v>143</v>
      </c>
      <c r="L231" s="34"/>
      <c r="M231" s="165" t="s">
        <v>1</v>
      </c>
      <c r="N231" s="166" t="s">
        <v>41</v>
      </c>
      <c r="O231" s="59"/>
      <c r="P231" s="167">
        <f>O231*H231</f>
        <v>0</v>
      </c>
      <c r="Q231" s="167">
        <v>0</v>
      </c>
      <c r="R231" s="167">
        <f>Q231*H231</f>
        <v>0</v>
      </c>
      <c r="S231" s="167">
        <v>0</v>
      </c>
      <c r="T231" s="168">
        <f>S231*H231</f>
        <v>0</v>
      </c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R231" s="169" t="s">
        <v>144</v>
      </c>
      <c r="AT231" s="169" t="s">
        <v>139</v>
      </c>
      <c r="AU231" s="169" t="s">
        <v>85</v>
      </c>
      <c r="AY231" s="18" t="s">
        <v>137</v>
      </c>
      <c r="BE231" s="170">
        <f>IF(N231="základní",J231,0)</f>
        <v>0</v>
      </c>
      <c r="BF231" s="170">
        <f>IF(N231="snížená",J231,0)</f>
        <v>0</v>
      </c>
      <c r="BG231" s="170">
        <f>IF(N231="zákl. přenesená",J231,0)</f>
        <v>0</v>
      </c>
      <c r="BH231" s="170">
        <f>IF(N231="sníž. přenesená",J231,0)</f>
        <v>0</v>
      </c>
      <c r="BI231" s="170">
        <f>IF(N231="nulová",J231,0)</f>
        <v>0</v>
      </c>
      <c r="BJ231" s="18" t="s">
        <v>81</v>
      </c>
      <c r="BK231" s="170">
        <f>ROUND(I231*H231,2)</f>
        <v>0</v>
      </c>
      <c r="BL231" s="18" t="s">
        <v>144</v>
      </c>
      <c r="BM231" s="169" t="s">
        <v>334</v>
      </c>
    </row>
    <row r="232" spans="1:65" s="12" customFormat="1" ht="22.9" customHeight="1">
      <c r="B232" s="144"/>
      <c r="D232" s="145" t="s">
        <v>75</v>
      </c>
      <c r="E232" s="155" t="s">
        <v>152</v>
      </c>
      <c r="F232" s="155" t="s">
        <v>335</v>
      </c>
      <c r="I232" s="147"/>
      <c r="J232" s="156">
        <f>BK232</f>
        <v>0</v>
      </c>
      <c r="L232" s="144"/>
      <c r="M232" s="149"/>
      <c r="N232" s="150"/>
      <c r="O232" s="150"/>
      <c r="P232" s="151">
        <f>SUM(P233:P234)</f>
        <v>0</v>
      </c>
      <c r="Q232" s="150"/>
      <c r="R232" s="151">
        <f>SUM(R233:R234)</f>
        <v>0</v>
      </c>
      <c r="S232" s="150"/>
      <c r="T232" s="152">
        <f>SUM(T233:T234)</f>
        <v>0</v>
      </c>
      <c r="AR232" s="145" t="s">
        <v>81</v>
      </c>
      <c r="AT232" s="153" t="s">
        <v>75</v>
      </c>
      <c r="AU232" s="153" t="s">
        <v>81</v>
      </c>
      <c r="AY232" s="145" t="s">
        <v>137</v>
      </c>
      <c r="BK232" s="154">
        <f>SUM(BK233:BK234)</f>
        <v>0</v>
      </c>
    </row>
    <row r="233" spans="1:65" s="2" customFormat="1" ht="16.5" customHeight="1">
      <c r="A233" s="33"/>
      <c r="B233" s="157"/>
      <c r="C233" s="158" t="s">
        <v>336</v>
      </c>
      <c r="D233" s="158" t="s">
        <v>139</v>
      </c>
      <c r="E233" s="159" t="s">
        <v>337</v>
      </c>
      <c r="F233" s="160" t="s">
        <v>338</v>
      </c>
      <c r="G233" s="161" t="s">
        <v>155</v>
      </c>
      <c r="H233" s="162">
        <v>255</v>
      </c>
      <c r="I233" s="163"/>
      <c r="J233" s="164">
        <f>ROUND(I233*H233,2)</f>
        <v>0</v>
      </c>
      <c r="K233" s="160" t="s">
        <v>143</v>
      </c>
      <c r="L233" s="34"/>
      <c r="M233" s="165" t="s">
        <v>1</v>
      </c>
      <c r="N233" s="166" t="s">
        <v>41</v>
      </c>
      <c r="O233" s="59"/>
      <c r="P233" s="167">
        <f>O233*H233</f>
        <v>0</v>
      </c>
      <c r="Q233" s="167">
        <v>0</v>
      </c>
      <c r="R233" s="167">
        <f>Q233*H233</f>
        <v>0</v>
      </c>
      <c r="S233" s="167">
        <v>0</v>
      </c>
      <c r="T233" s="168">
        <f>S233*H233</f>
        <v>0</v>
      </c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R233" s="169" t="s">
        <v>144</v>
      </c>
      <c r="AT233" s="169" t="s">
        <v>139</v>
      </c>
      <c r="AU233" s="169" t="s">
        <v>85</v>
      </c>
      <c r="AY233" s="18" t="s">
        <v>137</v>
      </c>
      <c r="BE233" s="170">
        <f>IF(N233="základní",J233,0)</f>
        <v>0</v>
      </c>
      <c r="BF233" s="170">
        <f>IF(N233="snížená",J233,0)</f>
        <v>0</v>
      </c>
      <c r="BG233" s="170">
        <f>IF(N233="zákl. přenesená",J233,0)</f>
        <v>0</v>
      </c>
      <c r="BH233" s="170">
        <f>IF(N233="sníž. přenesená",J233,0)</f>
        <v>0</v>
      </c>
      <c r="BI233" s="170">
        <f>IF(N233="nulová",J233,0)</f>
        <v>0</v>
      </c>
      <c r="BJ233" s="18" t="s">
        <v>81</v>
      </c>
      <c r="BK233" s="170">
        <f>ROUND(I233*H233,2)</f>
        <v>0</v>
      </c>
      <c r="BL233" s="18" t="s">
        <v>144</v>
      </c>
      <c r="BM233" s="169" t="s">
        <v>339</v>
      </c>
    </row>
    <row r="234" spans="1:65" s="13" customFormat="1" ht="11.25">
      <c r="B234" s="171"/>
      <c r="D234" s="172" t="s">
        <v>146</v>
      </c>
      <c r="E234" s="173" t="s">
        <v>1</v>
      </c>
      <c r="F234" s="174" t="s">
        <v>340</v>
      </c>
      <c r="H234" s="175">
        <v>255</v>
      </c>
      <c r="I234" s="176"/>
      <c r="L234" s="171"/>
      <c r="M234" s="177"/>
      <c r="N234" s="178"/>
      <c r="O234" s="178"/>
      <c r="P234" s="178"/>
      <c r="Q234" s="178"/>
      <c r="R234" s="178"/>
      <c r="S234" s="178"/>
      <c r="T234" s="179"/>
      <c r="AT234" s="173" t="s">
        <v>146</v>
      </c>
      <c r="AU234" s="173" t="s">
        <v>85</v>
      </c>
      <c r="AV234" s="13" t="s">
        <v>85</v>
      </c>
      <c r="AW234" s="13" t="s">
        <v>32</v>
      </c>
      <c r="AX234" s="13" t="s">
        <v>81</v>
      </c>
      <c r="AY234" s="173" t="s">
        <v>137</v>
      </c>
    </row>
    <row r="235" spans="1:65" s="12" customFormat="1" ht="22.9" customHeight="1">
      <c r="B235" s="144"/>
      <c r="D235" s="145" t="s">
        <v>75</v>
      </c>
      <c r="E235" s="155" t="s">
        <v>144</v>
      </c>
      <c r="F235" s="155" t="s">
        <v>341</v>
      </c>
      <c r="I235" s="147"/>
      <c r="J235" s="156">
        <f>BK235</f>
        <v>0</v>
      </c>
      <c r="L235" s="144"/>
      <c r="M235" s="149"/>
      <c r="N235" s="150"/>
      <c r="O235" s="150"/>
      <c r="P235" s="151">
        <f>SUM(P236:P239)</f>
        <v>0</v>
      </c>
      <c r="Q235" s="150"/>
      <c r="R235" s="151">
        <f>SUM(R236:R239)</f>
        <v>74.345076399999996</v>
      </c>
      <c r="S235" s="150"/>
      <c r="T235" s="152">
        <f>SUM(T236:T239)</f>
        <v>0</v>
      </c>
      <c r="AR235" s="145" t="s">
        <v>81</v>
      </c>
      <c r="AT235" s="153" t="s">
        <v>75</v>
      </c>
      <c r="AU235" s="153" t="s">
        <v>81</v>
      </c>
      <c r="AY235" s="145" t="s">
        <v>137</v>
      </c>
      <c r="BK235" s="154">
        <f>SUM(BK236:BK239)</f>
        <v>0</v>
      </c>
    </row>
    <row r="236" spans="1:65" s="2" customFormat="1" ht="21.75" customHeight="1">
      <c r="A236" s="33"/>
      <c r="B236" s="157"/>
      <c r="C236" s="158" t="s">
        <v>342</v>
      </c>
      <c r="D236" s="158" t="s">
        <v>139</v>
      </c>
      <c r="E236" s="159" t="s">
        <v>343</v>
      </c>
      <c r="F236" s="160" t="s">
        <v>344</v>
      </c>
      <c r="G236" s="161" t="s">
        <v>173</v>
      </c>
      <c r="H236" s="162">
        <v>39.32</v>
      </c>
      <c r="I236" s="163"/>
      <c r="J236" s="164">
        <f>ROUND(I236*H236,2)</f>
        <v>0</v>
      </c>
      <c r="K236" s="160" t="s">
        <v>143</v>
      </c>
      <c r="L236" s="34"/>
      <c r="M236" s="165" t="s">
        <v>1</v>
      </c>
      <c r="N236" s="166" t="s">
        <v>41</v>
      </c>
      <c r="O236" s="59"/>
      <c r="P236" s="167">
        <f>O236*H236</f>
        <v>0</v>
      </c>
      <c r="Q236" s="167">
        <v>1.8907700000000001</v>
      </c>
      <c r="R236" s="167">
        <f>Q236*H236</f>
        <v>74.345076399999996</v>
      </c>
      <c r="S236" s="167">
        <v>0</v>
      </c>
      <c r="T236" s="168">
        <f>S236*H236</f>
        <v>0</v>
      </c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R236" s="169" t="s">
        <v>144</v>
      </c>
      <c r="AT236" s="169" t="s">
        <v>139</v>
      </c>
      <c r="AU236" s="169" t="s">
        <v>85</v>
      </c>
      <c r="AY236" s="18" t="s">
        <v>137</v>
      </c>
      <c r="BE236" s="170">
        <f>IF(N236="základní",J236,0)</f>
        <v>0</v>
      </c>
      <c r="BF236" s="170">
        <f>IF(N236="snížená",J236,0)</f>
        <v>0</v>
      </c>
      <c r="BG236" s="170">
        <f>IF(N236="zákl. přenesená",J236,0)</f>
        <v>0</v>
      </c>
      <c r="BH236" s="170">
        <f>IF(N236="sníž. přenesená",J236,0)</f>
        <v>0</v>
      </c>
      <c r="BI236" s="170">
        <f>IF(N236="nulová",J236,0)</f>
        <v>0</v>
      </c>
      <c r="BJ236" s="18" t="s">
        <v>81</v>
      </c>
      <c r="BK236" s="170">
        <f>ROUND(I236*H236,2)</f>
        <v>0</v>
      </c>
      <c r="BL236" s="18" t="s">
        <v>144</v>
      </c>
      <c r="BM236" s="169" t="s">
        <v>345</v>
      </c>
    </row>
    <row r="237" spans="1:65" s="13" customFormat="1" ht="11.25">
      <c r="B237" s="171"/>
      <c r="D237" s="172" t="s">
        <v>146</v>
      </c>
      <c r="E237" s="173" t="s">
        <v>1</v>
      </c>
      <c r="F237" s="174" t="s">
        <v>346</v>
      </c>
      <c r="H237" s="175">
        <v>36.250999999999998</v>
      </c>
      <c r="I237" s="176"/>
      <c r="L237" s="171"/>
      <c r="M237" s="177"/>
      <c r="N237" s="178"/>
      <c r="O237" s="178"/>
      <c r="P237" s="178"/>
      <c r="Q237" s="178"/>
      <c r="R237" s="178"/>
      <c r="S237" s="178"/>
      <c r="T237" s="179"/>
      <c r="AT237" s="173" t="s">
        <v>146</v>
      </c>
      <c r="AU237" s="173" t="s">
        <v>85</v>
      </c>
      <c r="AV237" s="13" t="s">
        <v>85</v>
      </c>
      <c r="AW237" s="13" t="s">
        <v>32</v>
      </c>
      <c r="AX237" s="13" t="s">
        <v>76</v>
      </c>
      <c r="AY237" s="173" t="s">
        <v>137</v>
      </c>
    </row>
    <row r="238" spans="1:65" s="13" customFormat="1" ht="11.25">
      <c r="B238" s="171"/>
      <c r="D238" s="172" t="s">
        <v>146</v>
      </c>
      <c r="E238" s="173" t="s">
        <v>1</v>
      </c>
      <c r="F238" s="174" t="s">
        <v>347</v>
      </c>
      <c r="H238" s="175">
        <v>3.069</v>
      </c>
      <c r="I238" s="176"/>
      <c r="L238" s="171"/>
      <c r="M238" s="177"/>
      <c r="N238" s="178"/>
      <c r="O238" s="178"/>
      <c r="P238" s="178"/>
      <c r="Q238" s="178"/>
      <c r="R238" s="178"/>
      <c r="S238" s="178"/>
      <c r="T238" s="179"/>
      <c r="AT238" s="173" t="s">
        <v>146</v>
      </c>
      <c r="AU238" s="173" t="s">
        <v>85</v>
      </c>
      <c r="AV238" s="13" t="s">
        <v>85</v>
      </c>
      <c r="AW238" s="13" t="s">
        <v>32</v>
      </c>
      <c r="AX238" s="13" t="s">
        <v>76</v>
      </c>
      <c r="AY238" s="173" t="s">
        <v>137</v>
      </c>
    </row>
    <row r="239" spans="1:65" s="14" customFormat="1" ht="11.25">
      <c r="B239" s="180"/>
      <c r="D239" s="172" t="s">
        <v>146</v>
      </c>
      <c r="E239" s="181" t="s">
        <v>95</v>
      </c>
      <c r="F239" s="182" t="s">
        <v>169</v>
      </c>
      <c r="H239" s="183">
        <v>39.32</v>
      </c>
      <c r="I239" s="184"/>
      <c r="L239" s="180"/>
      <c r="M239" s="185"/>
      <c r="N239" s="186"/>
      <c r="O239" s="186"/>
      <c r="P239" s="186"/>
      <c r="Q239" s="186"/>
      <c r="R239" s="186"/>
      <c r="S239" s="186"/>
      <c r="T239" s="187"/>
      <c r="AT239" s="181" t="s">
        <v>146</v>
      </c>
      <c r="AU239" s="181" t="s">
        <v>85</v>
      </c>
      <c r="AV239" s="14" t="s">
        <v>144</v>
      </c>
      <c r="AW239" s="14" t="s">
        <v>32</v>
      </c>
      <c r="AX239" s="14" t="s">
        <v>81</v>
      </c>
      <c r="AY239" s="181" t="s">
        <v>137</v>
      </c>
    </row>
    <row r="240" spans="1:65" s="12" customFormat="1" ht="22.9" customHeight="1">
      <c r="B240" s="144"/>
      <c r="D240" s="145" t="s">
        <v>75</v>
      </c>
      <c r="E240" s="155" t="s">
        <v>190</v>
      </c>
      <c r="F240" s="155" t="s">
        <v>348</v>
      </c>
      <c r="I240" s="147"/>
      <c r="J240" s="156">
        <f>BK240</f>
        <v>0</v>
      </c>
      <c r="L240" s="144"/>
      <c r="M240" s="149"/>
      <c r="N240" s="150"/>
      <c r="O240" s="150"/>
      <c r="P240" s="151">
        <f>SUM(P241:P281)</f>
        <v>0</v>
      </c>
      <c r="Q240" s="150"/>
      <c r="R240" s="151">
        <f>SUM(R241:R281)</f>
        <v>27.765360800000007</v>
      </c>
      <c r="S240" s="150"/>
      <c r="T240" s="152">
        <f>SUM(T241:T281)</f>
        <v>0</v>
      </c>
      <c r="AR240" s="145" t="s">
        <v>81</v>
      </c>
      <c r="AT240" s="153" t="s">
        <v>75</v>
      </c>
      <c r="AU240" s="153" t="s">
        <v>81</v>
      </c>
      <c r="AY240" s="145" t="s">
        <v>137</v>
      </c>
      <c r="BK240" s="154">
        <f>SUM(BK241:BK281)</f>
        <v>0</v>
      </c>
    </row>
    <row r="241" spans="1:65" s="2" customFormat="1" ht="16.5" customHeight="1">
      <c r="A241" s="33"/>
      <c r="B241" s="157"/>
      <c r="C241" s="158" t="s">
        <v>349</v>
      </c>
      <c r="D241" s="158" t="s">
        <v>139</v>
      </c>
      <c r="E241" s="159" t="s">
        <v>350</v>
      </c>
      <c r="F241" s="160" t="s">
        <v>351</v>
      </c>
      <c r="G241" s="161" t="s">
        <v>352</v>
      </c>
      <c r="H241" s="162">
        <v>2</v>
      </c>
      <c r="I241" s="163"/>
      <c r="J241" s="164">
        <f>ROUND(I241*H241,2)</f>
        <v>0</v>
      </c>
      <c r="K241" s="160" t="s">
        <v>1</v>
      </c>
      <c r="L241" s="34"/>
      <c r="M241" s="165" t="s">
        <v>1</v>
      </c>
      <c r="N241" s="166" t="s">
        <v>41</v>
      </c>
      <c r="O241" s="59"/>
      <c r="P241" s="167">
        <f>O241*H241</f>
        <v>0</v>
      </c>
      <c r="Q241" s="167">
        <v>3.65E-3</v>
      </c>
      <c r="R241" s="167">
        <f>Q241*H241</f>
        <v>7.3000000000000001E-3</v>
      </c>
      <c r="S241" s="167">
        <v>0</v>
      </c>
      <c r="T241" s="168">
        <f>S241*H241</f>
        <v>0</v>
      </c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R241" s="169" t="s">
        <v>144</v>
      </c>
      <c r="AT241" s="169" t="s">
        <v>139</v>
      </c>
      <c r="AU241" s="169" t="s">
        <v>85</v>
      </c>
      <c r="AY241" s="18" t="s">
        <v>137</v>
      </c>
      <c r="BE241" s="170">
        <f>IF(N241="základní",J241,0)</f>
        <v>0</v>
      </c>
      <c r="BF241" s="170">
        <f>IF(N241="snížená",J241,0)</f>
        <v>0</v>
      </c>
      <c r="BG241" s="170">
        <f>IF(N241="zákl. přenesená",J241,0)</f>
        <v>0</v>
      </c>
      <c r="BH241" s="170">
        <f>IF(N241="sníž. přenesená",J241,0)</f>
        <v>0</v>
      </c>
      <c r="BI241" s="170">
        <f>IF(N241="nulová",J241,0)</f>
        <v>0</v>
      </c>
      <c r="BJ241" s="18" t="s">
        <v>81</v>
      </c>
      <c r="BK241" s="170">
        <f>ROUND(I241*H241,2)</f>
        <v>0</v>
      </c>
      <c r="BL241" s="18" t="s">
        <v>144</v>
      </c>
      <c r="BM241" s="169" t="s">
        <v>353</v>
      </c>
    </row>
    <row r="242" spans="1:65" s="2" customFormat="1" ht="21.75" customHeight="1">
      <c r="A242" s="33"/>
      <c r="B242" s="157"/>
      <c r="C242" s="203" t="s">
        <v>354</v>
      </c>
      <c r="D242" s="203" t="s">
        <v>296</v>
      </c>
      <c r="E242" s="204" t="s">
        <v>355</v>
      </c>
      <c r="F242" s="205" t="s">
        <v>356</v>
      </c>
      <c r="G242" s="206" t="s">
        <v>352</v>
      </c>
      <c r="H242" s="207">
        <v>2</v>
      </c>
      <c r="I242" s="208"/>
      <c r="J242" s="209">
        <f>ROUND(I242*H242,2)</f>
        <v>0</v>
      </c>
      <c r="K242" s="205" t="s">
        <v>1</v>
      </c>
      <c r="L242" s="210"/>
      <c r="M242" s="211" t="s">
        <v>1</v>
      </c>
      <c r="N242" s="212" t="s">
        <v>41</v>
      </c>
      <c r="O242" s="59"/>
      <c r="P242" s="167">
        <f>O242*H242</f>
        <v>0</v>
      </c>
      <c r="Q242" s="167">
        <v>6.9999999999999999E-4</v>
      </c>
      <c r="R242" s="167">
        <f>Q242*H242</f>
        <v>1.4E-3</v>
      </c>
      <c r="S242" s="167">
        <v>0</v>
      </c>
      <c r="T242" s="168">
        <f>S242*H242</f>
        <v>0</v>
      </c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R242" s="169" t="s">
        <v>190</v>
      </c>
      <c r="AT242" s="169" t="s">
        <v>296</v>
      </c>
      <c r="AU242" s="169" t="s">
        <v>85</v>
      </c>
      <c r="AY242" s="18" t="s">
        <v>137</v>
      </c>
      <c r="BE242" s="170">
        <f>IF(N242="základní",J242,0)</f>
        <v>0</v>
      </c>
      <c r="BF242" s="170">
        <f>IF(N242="snížená",J242,0)</f>
        <v>0</v>
      </c>
      <c r="BG242" s="170">
        <f>IF(N242="zákl. přenesená",J242,0)</f>
        <v>0</v>
      </c>
      <c r="BH242" s="170">
        <f>IF(N242="sníž. přenesená",J242,0)</f>
        <v>0</v>
      </c>
      <c r="BI242" s="170">
        <f>IF(N242="nulová",J242,0)</f>
        <v>0</v>
      </c>
      <c r="BJ242" s="18" t="s">
        <v>81</v>
      </c>
      <c r="BK242" s="170">
        <f>ROUND(I242*H242,2)</f>
        <v>0</v>
      </c>
      <c r="BL242" s="18" t="s">
        <v>144</v>
      </c>
      <c r="BM242" s="169" t="s">
        <v>357</v>
      </c>
    </row>
    <row r="243" spans="1:65" s="2" customFormat="1" ht="16.5" customHeight="1">
      <c r="A243" s="33"/>
      <c r="B243" s="157"/>
      <c r="C243" s="158" t="s">
        <v>358</v>
      </c>
      <c r="D243" s="158" t="s">
        <v>139</v>
      </c>
      <c r="E243" s="159" t="s">
        <v>359</v>
      </c>
      <c r="F243" s="160" t="s">
        <v>360</v>
      </c>
      <c r="G243" s="161" t="s">
        <v>352</v>
      </c>
      <c r="H243" s="162">
        <v>1</v>
      </c>
      <c r="I243" s="163"/>
      <c r="J243" s="164">
        <f>ROUND(I243*H243,2)</f>
        <v>0</v>
      </c>
      <c r="K243" s="160" t="s">
        <v>1</v>
      </c>
      <c r="L243" s="34"/>
      <c r="M243" s="165" t="s">
        <v>1</v>
      </c>
      <c r="N243" s="166" t="s">
        <v>41</v>
      </c>
      <c r="O243" s="59"/>
      <c r="P243" s="167">
        <f>O243*H243</f>
        <v>0</v>
      </c>
      <c r="Q243" s="167">
        <v>3.65E-3</v>
      </c>
      <c r="R243" s="167">
        <f>Q243*H243</f>
        <v>3.65E-3</v>
      </c>
      <c r="S243" s="167">
        <v>0</v>
      </c>
      <c r="T243" s="168">
        <f>S243*H243</f>
        <v>0</v>
      </c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R243" s="169" t="s">
        <v>144</v>
      </c>
      <c r="AT243" s="169" t="s">
        <v>139</v>
      </c>
      <c r="AU243" s="169" t="s">
        <v>85</v>
      </c>
      <c r="AY243" s="18" t="s">
        <v>137</v>
      </c>
      <c r="BE243" s="170">
        <f>IF(N243="základní",J243,0)</f>
        <v>0</v>
      </c>
      <c r="BF243" s="170">
        <f>IF(N243="snížená",J243,0)</f>
        <v>0</v>
      </c>
      <c r="BG243" s="170">
        <f>IF(N243="zákl. přenesená",J243,0)</f>
        <v>0</v>
      </c>
      <c r="BH243" s="170">
        <f>IF(N243="sníž. přenesená",J243,0)</f>
        <v>0</v>
      </c>
      <c r="BI243" s="170">
        <f>IF(N243="nulová",J243,0)</f>
        <v>0</v>
      </c>
      <c r="BJ243" s="18" t="s">
        <v>81</v>
      </c>
      <c r="BK243" s="170">
        <f>ROUND(I243*H243,2)</f>
        <v>0</v>
      </c>
      <c r="BL243" s="18" t="s">
        <v>144</v>
      </c>
      <c r="BM243" s="169" t="s">
        <v>361</v>
      </c>
    </row>
    <row r="244" spans="1:65" s="2" customFormat="1" ht="21.75" customHeight="1">
      <c r="A244" s="33"/>
      <c r="B244" s="157"/>
      <c r="C244" s="158" t="s">
        <v>362</v>
      </c>
      <c r="D244" s="158" t="s">
        <v>139</v>
      </c>
      <c r="E244" s="159" t="s">
        <v>363</v>
      </c>
      <c r="F244" s="160" t="s">
        <v>364</v>
      </c>
      <c r="G244" s="161" t="s">
        <v>155</v>
      </c>
      <c r="H244" s="162">
        <v>34.1</v>
      </c>
      <c r="I244" s="163"/>
      <c r="J244" s="164">
        <f>ROUND(I244*H244,2)</f>
        <v>0</v>
      </c>
      <c r="K244" s="160" t="s">
        <v>143</v>
      </c>
      <c r="L244" s="34"/>
      <c r="M244" s="165" t="s">
        <v>1</v>
      </c>
      <c r="N244" s="166" t="s">
        <v>41</v>
      </c>
      <c r="O244" s="59"/>
      <c r="P244" s="167">
        <f>O244*H244</f>
        <v>0</v>
      </c>
      <c r="Q244" s="167">
        <v>2.7599999999999999E-3</v>
      </c>
      <c r="R244" s="167">
        <f>Q244*H244</f>
        <v>9.4116000000000005E-2</v>
      </c>
      <c r="S244" s="167">
        <v>0</v>
      </c>
      <c r="T244" s="168">
        <f>S244*H244</f>
        <v>0</v>
      </c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R244" s="169" t="s">
        <v>144</v>
      </c>
      <c r="AT244" s="169" t="s">
        <v>139</v>
      </c>
      <c r="AU244" s="169" t="s">
        <v>85</v>
      </c>
      <c r="AY244" s="18" t="s">
        <v>137</v>
      </c>
      <c r="BE244" s="170">
        <f>IF(N244="základní",J244,0)</f>
        <v>0</v>
      </c>
      <c r="BF244" s="170">
        <f>IF(N244="snížená",J244,0)</f>
        <v>0</v>
      </c>
      <c r="BG244" s="170">
        <f>IF(N244="zákl. přenesená",J244,0)</f>
        <v>0</v>
      </c>
      <c r="BH244" s="170">
        <f>IF(N244="sníž. přenesená",J244,0)</f>
        <v>0</v>
      </c>
      <c r="BI244" s="170">
        <f>IF(N244="nulová",J244,0)</f>
        <v>0</v>
      </c>
      <c r="BJ244" s="18" t="s">
        <v>81</v>
      </c>
      <c r="BK244" s="170">
        <f>ROUND(I244*H244,2)</f>
        <v>0</v>
      </c>
      <c r="BL244" s="18" t="s">
        <v>144</v>
      </c>
      <c r="BM244" s="169" t="s">
        <v>365</v>
      </c>
    </row>
    <row r="245" spans="1:65" s="16" customFormat="1" ht="11.25">
      <c r="B245" s="196"/>
      <c r="D245" s="172" t="s">
        <v>146</v>
      </c>
      <c r="E245" s="197" t="s">
        <v>1</v>
      </c>
      <c r="F245" s="198" t="s">
        <v>366</v>
      </c>
      <c r="H245" s="197" t="s">
        <v>1</v>
      </c>
      <c r="I245" s="199"/>
      <c r="L245" s="196"/>
      <c r="M245" s="200"/>
      <c r="N245" s="201"/>
      <c r="O245" s="201"/>
      <c r="P245" s="201"/>
      <c r="Q245" s="201"/>
      <c r="R245" s="201"/>
      <c r="S245" s="201"/>
      <c r="T245" s="202"/>
      <c r="AT245" s="197" t="s">
        <v>146</v>
      </c>
      <c r="AU245" s="197" t="s">
        <v>85</v>
      </c>
      <c r="AV245" s="16" t="s">
        <v>81</v>
      </c>
      <c r="AW245" s="16" t="s">
        <v>32</v>
      </c>
      <c r="AX245" s="16" t="s">
        <v>76</v>
      </c>
      <c r="AY245" s="197" t="s">
        <v>137</v>
      </c>
    </row>
    <row r="246" spans="1:65" s="13" customFormat="1" ht="11.25">
      <c r="B246" s="171"/>
      <c r="D246" s="172" t="s">
        <v>146</v>
      </c>
      <c r="E246" s="173" t="s">
        <v>1</v>
      </c>
      <c r="F246" s="174" t="s">
        <v>367</v>
      </c>
      <c r="H246" s="175">
        <v>34.1</v>
      </c>
      <c r="I246" s="176"/>
      <c r="L246" s="171"/>
      <c r="M246" s="177"/>
      <c r="N246" s="178"/>
      <c r="O246" s="178"/>
      <c r="P246" s="178"/>
      <c r="Q246" s="178"/>
      <c r="R246" s="178"/>
      <c r="S246" s="178"/>
      <c r="T246" s="179"/>
      <c r="AT246" s="173" t="s">
        <v>146</v>
      </c>
      <c r="AU246" s="173" t="s">
        <v>85</v>
      </c>
      <c r="AV246" s="13" t="s">
        <v>85</v>
      </c>
      <c r="AW246" s="13" t="s">
        <v>32</v>
      </c>
      <c r="AX246" s="13" t="s">
        <v>81</v>
      </c>
      <c r="AY246" s="173" t="s">
        <v>137</v>
      </c>
    </row>
    <row r="247" spans="1:65" s="2" customFormat="1" ht="21.75" customHeight="1">
      <c r="A247" s="33"/>
      <c r="B247" s="157"/>
      <c r="C247" s="158" t="s">
        <v>368</v>
      </c>
      <c r="D247" s="158" t="s">
        <v>139</v>
      </c>
      <c r="E247" s="159" t="s">
        <v>369</v>
      </c>
      <c r="F247" s="160" t="s">
        <v>370</v>
      </c>
      <c r="G247" s="161" t="s">
        <v>155</v>
      </c>
      <c r="H247" s="162">
        <v>219.7</v>
      </c>
      <c r="I247" s="163"/>
      <c r="J247" s="164">
        <f>ROUND(I247*H247,2)</f>
        <v>0</v>
      </c>
      <c r="K247" s="160" t="s">
        <v>143</v>
      </c>
      <c r="L247" s="34"/>
      <c r="M247" s="165" t="s">
        <v>1</v>
      </c>
      <c r="N247" s="166" t="s">
        <v>41</v>
      </c>
      <c r="O247" s="59"/>
      <c r="P247" s="167">
        <f>O247*H247</f>
        <v>0</v>
      </c>
      <c r="Q247" s="167">
        <v>2.0000000000000002E-5</v>
      </c>
      <c r="R247" s="167">
        <f>Q247*H247</f>
        <v>4.3940000000000003E-3</v>
      </c>
      <c r="S247" s="167">
        <v>0</v>
      </c>
      <c r="T247" s="168">
        <f>S247*H247</f>
        <v>0</v>
      </c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R247" s="169" t="s">
        <v>144</v>
      </c>
      <c r="AT247" s="169" t="s">
        <v>139</v>
      </c>
      <c r="AU247" s="169" t="s">
        <v>85</v>
      </c>
      <c r="AY247" s="18" t="s">
        <v>137</v>
      </c>
      <c r="BE247" s="170">
        <f>IF(N247="základní",J247,0)</f>
        <v>0</v>
      </c>
      <c r="BF247" s="170">
        <f>IF(N247="snížená",J247,0)</f>
        <v>0</v>
      </c>
      <c r="BG247" s="170">
        <f>IF(N247="zákl. přenesená",J247,0)</f>
        <v>0</v>
      </c>
      <c r="BH247" s="170">
        <f>IF(N247="sníž. přenesená",J247,0)</f>
        <v>0</v>
      </c>
      <c r="BI247" s="170">
        <f>IF(N247="nulová",J247,0)</f>
        <v>0</v>
      </c>
      <c r="BJ247" s="18" t="s">
        <v>81</v>
      </c>
      <c r="BK247" s="170">
        <f>ROUND(I247*H247,2)</f>
        <v>0</v>
      </c>
      <c r="BL247" s="18" t="s">
        <v>144</v>
      </c>
      <c r="BM247" s="169" t="s">
        <v>371</v>
      </c>
    </row>
    <row r="248" spans="1:65" s="13" customFormat="1" ht="11.25">
      <c r="B248" s="171"/>
      <c r="D248" s="172" t="s">
        <v>146</v>
      </c>
      <c r="E248" s="173" t="s">
        <v>1</v>
      </c>
      <c r="F248" s="174" t="s">
        <v>372</v>
      </c>
      <c r="H248" s="175">
        <v>219.7</v>
      </c>
      <c r="I248" s="176"/>
      <c r="L248" s="171"/>
      <c r="M248" s="177"/>
      <c r="N248" s="178"/>
      <c r="O248" s="178"/>
      <c r="P248" s="178"/>
      <c r="Q248" s="178"/>
      <c r="R248" s="178"/>
      <c r="S248" s="178"/>
      <c r="T248" s="179"/>
      <c r="AT248" s="173" t="s">
        <v>146</v>
      </c>
      <c r="AU248" s="173" t="s">
        <v>85</v>
      </c>
      <c r="AV248" s="13" t="s">
        <v>85</v>
      </c>
      <c r="AW248" s="13" t="s">
        <v>32</v>
      </c>
      <c r="AX248" s="13" t="s">
        <v>81</v>
      </c>
      <c r="AY248" s="173" t="s">
        <v>137</v>
      </c>
    </row>
    <row r="249" spans="1:65" s="2" customFormat="1" ht="21.75" customHeight="1">
      <c r="A249" s="33"/>
      <c r="B249" s="157"/>
      <c r="C249" s="203" t="s">
        <v>373</v>
      </c>
      <c r="D249" s="203" t="s">
        <v>296</v>
      </c>
      <c r="E249" s="204" t="s">
        <v>374</v>
      </c>
      <c r="F249" s="205" t="s">
        <v>375</v>
      </c>
      <c r="G249" s="206" t="s">
        <v>155</v>
      </c>
      <c r="H249" s="207">
        <v>222.99600000000001</v>
      </c>
      <c r="I249" s="208"/>
      <c r="J249" s="209">
        <f>ROUND(I249*H249,2)</f>
        <v>0</v>
      </c>
      <c r="K249" s="205" t="s">
        <v>143</v>
      </c>
      <c r="L249" s="210"/>
      <c r="M249" s="211" t="s">
        <v>1</v>
      </c>
      <c r="N249" s="212" t="s">
        <v>41</v>
      </c>
      <c r="O249" s="59"/>
      <c r="P249" s="167">
        <f>O249*H249</f>
        <v>0</v>
      </c>
      <c r="Q249" s="167">
        <v>7.3000000000000001E-3</v>
      </c>
      <c r="R249" s="167">
        <f>Q249*H249</f>
        <v>1.6278708000000002</v>
      </c>
      <c r="S249" s="167">
        <v>0</v>
      </c>
      <c r="T249" s="168">
        <f>S249*H249</f>
        <v>0</v>
      </c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R249" s="169" t="s">
        <v>190</v>
      </c>
      <c r="AT249" s="169" t="s">
        <v>296</v>
      </c>
      <c r="AU249" s="169" t="s">
        <v>85</v>
      </c>
      <c r="AY249" s="18" t="s">
        <v>137</v>
      </c>
      <c r="BE249" s="170">
        <f>IF(N249="základní",J249,0)</f>
        <v>0</v>
      </c>
      <c r="BF249" s="170">
        <f>IF(N249="snížená",J249,0)</f>
        <v>0</v>
      </c>
      <c r="BG249" s="170">
        <f>IF(N249="zákl. přenesená",J249,0)</f>
        <v>0</v>
      </c>
      <c r="BH249" s="170">
        <f>IF(N249="sníž. přenesená",J249,0)</f>
        <v>0</v>
      </c>
      <c r="BI249" s="170">
        <f>IF(N249="nulová",J249,0)</f>
        <v>0</v>
      </c>
      <c r="BJ249" s="18" t="s">
        <v>81</v>
      </c>
      <c r="BK249" s="170">
        <f>ROUND(I249*H249,2)</f>
        <v>0</v>
      </c>
      <c r="BL249" s="18" t="s">
        <v>144</v>
      </c>
      <c r="BM249" s="169" t="s">
        <v>376</v>
      </c>
    </row>
    <row r="250" spans="1:65" s="13" customFormat="1" ht="11.25">
      <c r="B250" s="171"/>
      <c r="D250" s="172" t="s">
        <v>146</v>
      </c>
      <c r="F250" s="174" t="s">
        <v>377</v>
      </c>
      <c r="H250" s="175">
        <v>222.99600000000001</v>
      </c>
      <c r="I250" s="176"/>
      <c r="L250" s="171"/>
      <c r="M250" s="177"/>
      <c r="N250" s="178"/>
      <c r="O250" s="178"/>
      <c r="P250" s="178"/>
      <c r="Q250" s="178"/>
      <c r="R250" s="178"/>
      <c r="S250" s="178"/>
      <c r="T250" s="179"/>
      <c r="AT250" s="173" t="s">
        <v>146</v>
      </c>
      <c r="AU250" s="173" t="s">
        <v>85</v>
      </c>
      <c r="AV250" s="13" t="s">
        <v>85</v>
      </c>
      <c r="AW250" s="13" t="s">
        <v>3</v>
      </c>
      <c r="AX250" s="13" t="s">
        <v>81</v>
      </c>
      <c r="AY250" s="173" t="s">
        <v>137</v>
      </c>
    </row>
    <row r="251" spans="1:65" s="2" customFormat="1" ht="21.75" customHeight="1">
      <c r="A251" s="33"/>
      <c r="B251" s="157"/>
      <c r="C251" s="158" t="s">
        <v>378</v>
      </c>
      <c r="D251" s="158" t="s">
        <v>139</v>
      </c>
      <c r="E251" s="159" t="s">
        <v>379</v>
      </c>
      <c r="F251" s="160" t="s">
        <v>380</v>
      </c>
      <c r="G251" s="161" t="s">
        <v>352</v>
      </c>
      <c r="H251" s="162">
        <v>2</v>
      </c>
      <c r="I251" s="163"/>
      <c r="J251" s="164">
        <f t="shared" ref="J251:J281" si="0">ROUND(I251*H251,2)</f>
        <v>0</v>
      </c>
      <c r="K251" s="160" t="s">
        <v>143</v>
      </c>
      <c r="L251" s="34"/>
      <c r="M251" s="165" t="s">
        <v>1</v>
      </c>
      <c r="N251" s="166" t="s">
        <v>41</v>
      </c>
      <c r="O251" s="59"/>
      <c r="P251" s="167">
        <f t="shared" ref="P251:P281" si="1">O251*H251</f>
        <v>0</v>
      </c>
      <c r="Q251" s="167">
        <v>0</v>
      </c>
      <c r="R251" s="167">
        <f t="shared" ref="R251:R281" si="2">Q251*H251</f>
        <v>0</v>
      </c>
      <c r="S251" s="167">
        <v>0</v>
      </c>
      <c r="T251" s="168">
        <f t="shared" ref="T251:T281" si="3">S251*H251</f>
        <v>0</v>
      </c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R251" s="169" t="s">
        <v>144</v>
      </c>
      <c r="AT251" s="169" t="s">
        <v>139</v>
      </c>
      <c r="AU251" s="169" t="s">
        <v>85</v>
      </c>
      <c r="AY251" s="18" t="s">
        <v>137</v>
      </c>
      <c r="BE251" s="170">
        <f t="shared" ref="BE251:BE281" si="4">IF(N251="základní",J251,0)</f>
        <v>0</v>
      </c>
      <c r="BF251" s="170">
        <f t="shared" ref="BF251:BF281" si="5">IF(N251="snížená",J251,0)</f>
        <v>0</v>
      </c>
      <c r="BG251" s="170">
        <f t="shared" ref="BG251:BG281" si="6">IF(N251="zákl. přenesená",J251,0)</f>
        <v>0</v>
      </c>
      <c r="BH251" s="170">
        <f t="shared" ref="BH251:BH281" si="7">IF(N251="sníž. přenesená",J251,0)</f>
        <v>0</v>
      </c>
      <c r="BI251" s="170">
        <f t="shared" ref="BI251:BI281" si="8">IF(N251="nulová",J251,0)</f>
        <v>0</v>
      </c>
      <c r="BJ251" s="18" t="s">
        <v>81</v>
      </c>
      <c r="BK251" s="170">
        <f t="shared" ref="BK251:BK281" si="9">ROUND(I251*H251,2)</f>
        <v>0</v>
      </c>
      <c r="BL251" s="18" t="s">
        <v>144</v>
      </c>
      <c r="BM251" s="169" t="s">
        <v>381</v>
      </c>
    </row>
    <row r="252" spans="1:65" s="2" customFormat="1" ht="16.5" customHeight="1">
      <c r="A252" s="33"/>
      <c r="B252" s="157"/>
      <c r="C252" s="203" t="s">
        <v>382</v>
      </c>
      <c r="D252" s="203" t="s">
        <v>296</v>
      </c>
      <c r="E252" s="204" t="s">
        <v>383</v>
      </c>
      <c r="F252" s="205" t="s">
        <v>384</v>
      </c>
      <c r="G252" s="206" t="s">
        <v>352</v>
      </c>
      <c r="H252" s="207">
        <v>2</v>
      </c>
      <c r="I252" s="208"/>
      <c r="J252" s="209">
        <f t="shared" si="0"/>
        <v>0</v>
      </c>
      <c r="K252" s="205" t="s">
        <v>1</v>
      </c>
      <c r="L252" s="210"/>
      <c r="M252" s="211" t="s">
        <v>1</v>
      </c>
      <c r="N252" s="212" t="s">
        <v>41</v>
      </c>
      <c r="O252" s="59"/>
      <c r="P252" s="167">
        <f t="shared" si="1"/>
        <v>0</v>
      </c>
      <c r="Q252" s="167">
        <v>8.9999999999999998E-4</v>
      </c>
      <c r="R252" s="167">
        <f t="shared" si="2"/>
        <v>1.8E-3</v>
      </c>
      <c r="S252" s="167">
        <v>0</v>
      </c>
      <c r="T252" s="168">
        <f t="shared" si="3"/>
        <v>0</v>
      </c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R252" s="169" t="s">
        <v>190</v>
      </c>
      <c r="AT252" s="169" t="s">
        <v>296</v>
      </c>
      <c r="AU252" s="169" t="s">
        <v>85</v>
      </c>
      <c r="AY252" s="18" t="s">
        <v>137</v>
      </c>
      <c r="BE252" s="170">
        <f t="shared" si="4"/>
        <v>0</v>
      </c>
      <c r="BF252" s="170">
        <f t="shared" si="5"/>
        <v>0</v>
      </c>
      <c r="BG252" s="170">
        <f t="shared" si="6"/>
        <v>0</v>
      </c>
      <c r="BH252" s="170">
        <f t="shared" si="7"/>
        <v>0</v>
      </c>
      <c r="BI252" s="170">
        <f t="shared" si="8"/>
        <v>0</v>
      </c>
      <c r="BJ252" s="18" t="s">
        <v>81</v>
      </c>
      <c r="BK252" s="170">
        <f t="shared" si="9"/>
        <v>0</v>
      </c>
      <c r="BL252" s="18" t="s">
        <v>144</v>
      </c>
      <c r="BM252" s="169" t="s">
        <v>385</v>
      </c>
    </row>
    <row r="253" spans="1:65" s="2" customFormat="1" ht="21.75" customHeight="1">
      <c r="A253" s="33"/>
      <c r="B253" s="157"/>
      <c r="C253" s="158" t="s">
        <v>386</v>
      </c>
      <c r="D253" s="158" t="s">
        <v>139</v>
      </c>
      <c r="E253" s="159" t="s">
        <v>387</v>
      </c>
      <c r="F253" s="160" t="s">
        <v>388</v>
      </c>
      <c r="G253" s="161" t="s">
        <v>352</v>
      </c>
      <c r="H253" s="162">
        <v>2</v>
      </c>
      <c r="I253" s="163"/>
      <c r="J253" s="164">
        <f t="shared" si="0"/>
        <v>0</v>
      </c>
      <c r="K253" s="160" t="s">
        <v>143</v>
      </c>
      <c r="L253" s="34"/>
      <c r="M253" s="165" t="s">
        <v>1</v>
      </c>
      <c r="N253" s="166" t="s">
        <v>41</v>
      </c>
      <c r="O253" s="59"/>
      <c r="P253" s="167">
        <f t="shared" si="1"/>
        <v>0</v>
      </c>
      <c r="Q253" s="167">
        <v>0</v>
      </c>
      <c r="R253" s="167">
        <f t="shared" si="2"/>
        <v>0</v>
      </c>
      <c r="S253" s="167">
        <v>0</v>
      </c>
      <c r="T253" s="168">
        <f t="shared" si="3"/>
        <v>0</v>
      </c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R253" s="169" t="s">
        <v>144</v>
      </c>
      <c r="AT253" s="169" t="s">
        <v>139</v>
      </c>
      <c r="AU253" s="169" t="s">
        <v>85</v>
      </c>
      <c r="AY253" s="18" t="s">
        <v>137</v>
      </c>
      <c r="BE253" s="170">
        <f t="shared" si="4"/>
        <v>0</v>
      </c>
      <c r="BF253" s="170">
        <f t="shared" si="5"/>
        <v>0</v>
      </c>
      <c r="BG253" s="170">
        <f t="shared" si="6"/>
        <v>0</v>
      </c>
      <c r="BH253" s="170">
        <f t="shared" si="7"/>
        <v>0</v>
      </c>
      <c r="BI253" s="170">
        <f t="shared" si="8"/>
        <v>0</v>
      </c>
      <c r="BJ253" s="18" t="s">
        <v>81</v>
      </c>
      <c r="BK253" s="170">
        <f t="shared" si="9"/>
        <v>0</v>
      </c>
      <c r="BL253" s="18" t="s">
        <v>144</v>
      </c>
      <c r="BM253" s="169" t="s">
        <v>389</v>
      </c>
    </row>
    <row r="254" spans="1:65" s="2" customFormat="1" ht="16.5" customHeight="1">
      <c r="A254" s="33"/>
      <c r="B254" s="157"/>
      <c r="C254" s="203" t="s">
        <v>390</v>
      </c>
      <c r="D254" s="203" t="s">
        <v>296</v>
      </c>
      <c r="E254" s="204" t="s">
        <v>391</v>
      </c>
      <c r="F254" s="205" t="s">
        <v>392</v>
      </c>
      <c r="G254" s="206" t="s">
        <v>352</v>
      </c>
      <c r="H254" s="207">
        <v>2</v>
      </c>
      <c r="I254" s="208"/>
      <c r="J254" s="209">
        <f t="shared" si="0"/>
        <v>0</v>
      </c>
      <c r="K254" s="205" t="s">
        <v>143</v>
      </c>
      <c r="L254" s="210"/>
      <c r="M254" s="211" t="s">
        <v>1</v>
      </c>
      <c r="N254" s="212" t="s">
        <v>41</v>
      </c>
      <c r="O254" s="59"/>
      <c r="P254" s="167">
        <f t="shared" si="1"/>
        <v>0</v>
      </c>
      <c r="Q254" s="167">
        <v>6.4999999999999997E-4</v>
      </c>
      <c r="R254" s="167">
        <f t="shared" si="2"/>
        <v>1.2999999999999999E-3</v>
      </c>
      <c r="S254" s="167">
        <v>0</v>
      </c>
      <c r="T254" s="168">
        <f t="shared" si="3"/>
        <v>0</v>
      </c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R254" s="169" t="s">
        <v>190</v>
      </c>
      <c r="AT254" s="169" t="s">
        <v>296</v>
      </c>
      <c r="AU254" s="169" t="s">
        <v>85</v>
      </c>
      <c r="AY254" s="18" t="s">
        <v>137</v>
      </c>
      <c r="BE254" s="170">
        <f t="shared" si="4"/>
        <v>0</v>
      </c>
      <c r="BF254" s="170">
        <f t="shared" si="5"/>
        <v>0</v>
      </c>
      <c r="BG254" s="170">
        <f t="shared" si="6"/>
        <v>0</v>
      </c>
      <c r="BH254" s="170">
        <f t="shared" si="7"/>
        <v>0</v>
      </c>
      <c r="BI254" s="170">
        <f t="shared" si="8"/>
        <v>0</v>
      </c>
      <c r="BJ254" s="18" t="s">
        <v>81</v>
      </c>
      <c r="BK254" s="170">
        <f t="shared" si="9"/>
        <v>0</v>
      </c>
      <c r="BL254" s="18" t="s">
        <v>144</v>
      </c>
      <c r="BM254" s="169" t="s">
        <v>393</v>
      </c>
    </row>
    <row r="255" spans="1:65" s="2" customFormat="1" ht="21.75" customHeight="1">
      <c r="A255" s="33"/>
      <c r="B255" s="157"/>
      <c r="C255" s="158" t="s">
        <v>394</v>
      </c>
      <c r="D255" s="158" t="s">
        <v>139</v>
      </c>
      <c r="E255" s="159" t="s">
        <v>387</v>
      </c>
      <c r="F255" s="160" t="s">
        <v>388</v>
      </c>
      <c r="G255" s="161" t="s">
        <v>352</v>
      </c>
      <c r="H255" s="162">
        <v>4</v>
      </c>
      <c r="I255" s="163"/>
      <c r="J255" s="164">
        <f t="shared" si="0"/>
        <v>0</v>
      </c>
      <c r="K255" s="160" t="s">
        <v>143</v>
      </c>
      <c r="L255" s="34"/>
      <c r="M255" s="165" t="s">
        <v>1</v>
      </c>
      <c r="N255" s="166" t="s">
        <v>41</v>
      </c>
      <c r="O255" s="59"/>
      <c r="P255" s="167">
        <f t="shared" si="1"/>
        <v>0</v>
      </c>
      <c r="Q255" s="167">
        <v>0</v>
      </c>
      <c r="R255" s="167">
        <f t="shared" si="2"/>
        <v>0</v>
      </c>
      <c r="S255" s="167">
        <v>0</v>
      </c>
      <c r="T255" s="168">
        <f t="shared" si="3"/>
        <v>0</v>
      </c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R255" s="169" t="s">
        <v>144</v>
      </c>
      <c r="AT255" s="169" t="s">
        <v>139</v>
      </c>
      <c r="AU255" s="169" t="s">
        <v>85</v>
      </c>
      <c r="AY255" s="18" t="s">
        <v>137</v>
      </c>
      <c r="BE255" s="170">
        <f t="shared" si="4"/>
        <v>0</v>
      </c>
      <c r="BF255" s="170">
        <f t="shared" si="5"/>
        <v>0</v>
      </c>
      <c r="BG255" s="170">
        <f t="shared" si="6"/>
        <v>0</v>
      </c>
      <c r="BH255" s="170">
        <f t="shared" si="7"/>
        <v>0</v>
      </c>
      <c r="BI255" s="170">
        <f t="shared" si="8"/>
        <v>0</v>
      </c>
      <c r="BJ255" s="18" t="s">
        <v>81</v>
      </c>
      <c r="BK255" s="170">
        <f t="shared" si="9"/>
        <v>0</v>
      </c>
      <c r="BL255" s="18" t="s">
        <v>144</v>
      </c>
      <c r="BM255" s="169" t="s">
        <v>395</v>
      </c>
    </row>
    <row r="256" spans="1:65" s="2" customFormat="1" ht="16.5" customHeight="1">
      <c r="A256" s="33"/>
      <c r="B256" s="157"/>
      <c r="C256" s="203" t="s">
        <v>396</v>
      </c>
      <c r="D256" s="203" t="s">
        <v>296</v>
      </c>
      <c r="E256" s="204" t="s">
        <v>397</v>
      </c>
      <c r="F256" s="205" t="s">
        <v>398</v>
      </c>
      <c r="G256" s="206" t="s">
        <v>352</v>
      </c>
      <c r="H256" s="207">
        <v>4</v>
      </c>
      <c r="I256" s="208"/>
      <c r="J256" s="209">
        <f t="shared" si="0"/>
        <v>0</v>
      </c>
      <c r="K256" s="205" t="s">
        <v>143</v>
      </c>
      <c r="L256" s="210"/>
      <c r="M256" s="211" t="s">
        <v>1</v>
      </c>
      <c r="N256" s="212" t="s">
        <v>41</v>
      </c>
      <c r="O256" s="59"/>
      <c r="P256" s="167">
        <f t="shared" si="1"/>
        <v>0</v>
      </c>
      <c r="Q256" s="167">
        <v>2.9E-4</v>
      </c>
      <c r="R256" s="167">
        <f t="shared" si="2"/>
        <v>1.16E-3</v>
      </c>
      <c r="S256" s="167">
        <v>0</v>
      </c>
      <c r="T256" s="168">
        <f t="shared" si="3"/>
        <v>0</v>
      </c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R256" s="169" t="s">
        <v>190</v>
      </c>
      <c r="AT256" s="169" t="s">
        <v>296</v>
      </c>
      <c r="AU256" s="169" t="s">
        <v>85</v>
      </c>
      <c r="AY256" s="18" t="s">
        <v>137</v>
      </c>
      <c r="BE256" s="170">
        <f t="shared" si="4"/>
        <v>0</v>
      </c>
      <c r="BF256" s="170">
        <f t="shared" si="5"/>
        <v>0</v>
      </c>
      <c r="BG256" s="170">
        <f t="shared" si="6"/>
        <v>0</v>
      </c>
      <c r="BH256" s="170">
        <f t="shared" si="7"/>
        <v>0</v>
      </c>
      <c r="BI256" s="170">
        <f t="shared" si="8"/>
        <v>0</v>
      </c>
      <c r="BJ256" s="18" t="s">
        <v>81</v>
      </c>
      <c r="BK256" s="170">
        <f t="shared" si="9"/>
        <v>0</v>
      </c>
      <c r="BL256" s="18" t="s">
        <v>144</v>
      </c>
      <c r="BM256" s="169" t="s">
        <v>399</v>
      </c>
    </row>
    <row r="257" spans="1:65" s="2" customFormat="1" ht="21.75" customHeight="1">
      <c r="A257" s="33"/>
      <c r="B257" s="157"/>
      <c r="C257" s="158" t="s">
        <v>400</v>
      </c>
      <c r="D257" s="158" t="s">
        <v>139</v>
      </c>
      <c r="E257" s="159" t="s">
        <v>401</v>
      </c>
      <c r="F257" s="160" t="s">
        <v>402</v>
      </c>
      <c r="G257" s="161" t="s">
        <v>352</v>
      </c>
      <c r="H257" s="162">
        <v>2</v>
      </c>
      <c r="I257" s="163"/>
      <c r="J257" s="164">
        <f t="shared" si="0"/>
        <v>0</v>
      </c>
      <c r="K257" s="160" t="s">
        <v>143</v>
      </c>
      <c r="L257" s="34"/>
      <c r="M257" s="165" t="s">
        <v>1</v>
      </c>
      <c r="N257" s="166" t="s">
        <v>41</v>
      </c>
      <c r="O257" s="59"/>
      <c r="P257" s="167">
        <f t="shared" si="1"/>
        <v>0</v>
      </c>
      <c r="Q257" s="167">
        <v>0</v>
      </c>
      <c r="R257" s="167">
        <f t="shared" si="2"/>
        <v>0</v>
      </c>
      <c r="S257" s="167">
        <v>0</v>
      </c>
      <c r="T257" s="168">
        <f t="shared" si="3"/>
        <v>0</v>
      </c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R257" s="169" t="s">
        <v>144</v>
      </c>
      <c r="AT257" s="169" t="s">
        <v>139</v>
      </c>
      <c r="AU257" s="169" t="s">
        <v>85</v>
      </c>
      <c r="AY257" s="18" t="s">
        <v>137</v>
      </c>
      <c r="BE257" s="170">
        <f t="shared" si="4"/>
        <v>0</v>
      </c>
      <c r="BF257" s="170">
        <f t="shared" si="5"/>
        <v>0</v>
      </c>
      <c r="BG257" s="170">
        <f t="shared" si="6"/>
        <v>0</v>
      </c>
      <c r="BH257" s="170">
        <f t="shared" si="7"/>
        <v>0</v>
      </c>
      <c r="BI257" s="170">
        <f t="shared" si="8"/>
        <v>0</v>
      </c>
      <c r="BJ257" s="18" t="s">
        <v>81</v>
      </c>
      <c r="BK257" s="170">
        <f t="shared" si="9"/>
        <v>0</v>
      </c>
      <c r="BL257" s="18" t="s">
        <v>144</v>
      </c>
      <c r="BM257" s="169" t="s">
        <v>403</v>
      </c>
    </row>
    <row r="258" spans="1:65" s="2" customFormat="1" ht="16.5" customHeight="1">
      <c r="A258" s="33"/>
      <c r="B258" s="157"/>
      <c r="C258" s="203" t="s">
        <v>404</v>
      </c>
      <c r="D258" s="203" t="s">
        <v>296</v>
      </c>
      <c r="E258" s="204" t="s">
        <v>405</v>
      </c>
      <c r="F258" s="205" t="s">
        <v>406</v>
      </c>
      <c r="G258" s="206" t="s">
        <v>352</v>
      </c>
      <c r="H258" s="207">
        <v>2</v>
      </c>
      <c r="I258" s="208"/>
      <c r="J258" s="209">
        <f t="shared" si="0"/>
        <v>0</v>
      </c>
      <c r="K258" s="205" t="s">
        <v>1</v>
      </c>
      <c r="L258" s="210"/>
      <c r="M258" s="211" t="s">
        <v>1</v>
      </c>
      <c r="N258" s="212" t="s">
        <v>41</v>
      </c>
      <c r="O258" s="59"/>
      <c r="P258" s="167">
        <f t="shared" si="1"/>
        <v>0</v>
      </c>
      <c r="Q258" s="167">
        <v>1.2999999999999999E-3</v>
      </c>
      <c r="R258" s="167">
        <f t="shared" si="2"/>
        <v>2.5999999999999999E-3</v>
      </c>
      <c r="S258" s="167">
        <v>0</v>
      </c>
      <c r="T258" s="168">
        <f t="shared" si="3"/>
        <v>0</v>
      </c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R258" s="169" t="s">
        <v>190</v>
      </c>
      <c r="AT258" s="169" t="s">
        <v>296</v>
      </c>
      <c r="AU258" s="169" t="s">
        <v>85</v>
      </c>
      <c r="AY258" s="18" t="s">
        <v>137</v>
      </c>
      <c r="BE258" s="170">
        <f t="shared" si="4"/>
        <v>0</v>
      </c>
      <c r="BF258" s="170">
        <f t="shared" si="5"/>
        <v>0</v>
      </c>
      <c r="BG258" s="170">
        <f t="shared" si="6"/>
        <v>0</v>
      </c>
      <c r="BH258" s="170">
        <f t="shared" si="7"/>
        <v>0</v>
      </c>
      <c r="BI258" s="170">
        <f t="shared" si="8"/>
        <v>0</v>
      </c>
      <c r="BJ258" s="18" t="s">
        <v>81</v>
      </c>
      <c r="BK258" s="170">
        <f t="shared" si="9"/>
        <v>0</v>
      </c>
      <c r="BL258" s="18" t="s">
        <v>144</v>
      </c>
      <c r="BM258" s="169" t="s">
        <v>407</v>
      </c>
    </row>
    <row r="259" spans="1:65" s="2" customFormat="1" ht="21.75" customHeight="1">
      <c r="A259" s="33"/>
      <c r="B259" s="157"/>
      <c r="C259" s="158" t="s">
        <v>408</v>
      </c>
      <c r="D259" s="158" t="s">
        <v>139</v>
      </c>
      <c r="E259" s="159" t="s">
        <v>409</v>
      </c>
      <c r="F259" s="160" t="s">
        <v>410</v>
      </c>
      <c r="G259" s="161" t="s">
        <v>352</v>
      </c>
      <c r="H259" s="162">
        <v>3</v>
      </c>
      <c r="I259" s="163"/>
      <c r="J259" s="164">
        <f t="shared" si="0"/>
        <v>0</v>
      </c>
      <c r="K259" s="160" t="s">
        <v>143</v>
      </c>
      <c r="L259" s="34"/>
      <c r="M259" s="165" t="s">
        <v>1</v>
      </c>
      <c r="N259" s="166" t="s">
        <v>41</v>
      </c>
      <c r="O259" s="59"/>
      <c r="P259" s="167">
        <f t="shared" si="1"/>
        <v>0</v>
      </c>
      <c r="Q259" s="167">
        <v>0</v>
      </c>
      <c r="R259" s="167">
        <f t="shared" si="2"/>
        <v>0</v>
      </c>
      <c r="S259" s="167">
        <v>0</v>
      </c>
      <c r="T259" s="168">
        <f t="shared" si="3"/>
        <v>0</v>
      </c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R259" s="169" t="s">
        <v>144</v>
      </c>
      <c r="AT259" s="169" t="s">
        <v>139</v>
      </c>
      <c r="AU259" s="169" t="s">
        <v>85</v>
      </c>
      <c r="AY259" s="18" t="s">
        <v>137</v>
      </c>
      <c r="BE259" s="170">
        <f t="shared" si="4"/>
        <v>0</v>
      </c>
      <c r="BF259" s="170">
        <f t="shared" si="5"/>
        <v>0</v>
      </c>
      <c r="BG259" s="170">
        <f t="shared" si="6"/>
        <v>0</v>
      </c>
      <c r="BH259" s="170">
        <f t="shared" si="7"/>
        <v>0</v>
      </c>
      <c r="BI259" s="170">
        <f t="shared" si="8"/>
        <v>0</v>
      </c>
      <c r="BJ259" s="18" t="s">
        <v>81</v>
      </c>
      <c r="BK259" s="170">
        <f t="shared" si="9"/>
        <v>0</v>
      </c>
      <c r="BL259" s="18" t="s">
        <v>144</v>
      </c>
      <c r="BM259" s="169" t="s">
        <v>411</v>
      </c>
    </row>
    <row r="260" spans="1:65" s="2" customFormat="1" ht="16.5" customHeight="1">
      <c r="A260" s="33"/>
      <c r="B260" s="157"/>
      <c r="C260" s="203" t="s">
        <v>412</v>
      </c>
      <c r="D260" s="203" t="s">
        <v>296</v>
      </c>
      <c r="E260" s="204" t="s">
        <v>413</v>
      </c>
      <c r="F260" s="205" t="s">
        <v>414</v>
      </c>
      <c r="G260" s="206" t="s">
        <v>352</v>
      </c>
      <c r="H260" s="207">
        <v>3</v>
      </c>
      <c r="I260" s="208"/>
      <c r="J260" s="209">
        <f t="shared" si="0"/>
        <v>0</v>
      </c>
      <c r="K260" s="205" t="s">
        <v>1</v>
      </c>
      <c r="L260" s="210"/>
      <c r="M260" s="211" t="s">
        <v>1</v>
      </c>
      <c r="N260" s="212" t="s">
        <v>41</v>
      </c>
      <c r="O260" s="59"/>
      <c r="P260" s="167">
        <f t="shared" si="1"/>
        <v>0</v>
      </c>
      <c r="Q260" s="167">
        <v>1.6000000000000001E-3</v>
      </c>
      <c r="R260" s="167">
        <f t="shared" si="2"/>
        <v>4.8000000000000004E-3</v>
      </c>
      <c r="S260" s="167">
        <v>0</v>
      </c>
      <c r="T260" s="168">
        <f t="shared" si="3"/>
        <v>0</v>
      </c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R260" s="169" t="s">
        <v>190</v>
      </c>
      <c r="AT260" s="169" t="s">
        <v>296</v>
      </c>
      <c r="AU260" s="169" t="s">
        <v>85</v>
      </c>
      <c r="AY260" s="18" t="s">
        <v>137</v>
      </c>
      <c r="BE260" s="170">
        <f t="shared" si="4"/>
        <v>0</v>
      </c>
      <c r="BF260" s="170">
        <f t="shared" si="5"/>
        <v>0</v>
      </c>
      <c r="BG260" s="170">
        <f t="shared" si="6"/>
        <v>0</v>
      </c>
      <c r="BH260" s="170">
        <f t="shared" si="7"/>
        <v>0</v>
      </c>
      <c r="BI260" s="170">
        <f t="shared" si="8"/>
        <v>0</v>
      </c>
      <c r="BJ260" s="18" t="s">
        <v>81</v>
      </c>
      <c r="BK260" s="170">
        <f t="shared" si="9"/>
        <v>0</v>
      </c>
      <c r="BL260" s="18" t="s">
        <v>144</v>
      </c>
      <c r="BM260" s="169" t="s">
        <v>415</v>
      </c>
    </row>
    <row r="261" spans="1:65" s="2" customFormat="1" ht="16.5" customHeight="1">
      <c r="A261" s="33"/>
      <c r="B261" s="157"/>
      <c r="C261" s="158" t="s">
        <v>416</v>
      </c>
      <c r="D261" s="158" t="s">
        <v>139</v>
      </c>
      <c r="E261" s="159" t="s">
        <v>417</v>
      </c>
      <c r="F261" s="160" t="s">
        <v>418</v>
      </c>
      <c r="G261" s="161" t="s">
        <v>155</v>
      </c>
      <c r="H261" s="162">
        <v>35</v>
      </c>
      <c r="I261" s="163"/>
      <c r="J261" s="164">
        <f t="shared" si="0"/>
        <v>0</v>
      </c>
      <c r="K261" s="160" t="s">
        <v>143</v>
      </c>
      <c r="L261" s="34"/>
      <c r="M261" s="165" t="s">
        <v>1</v>
      </c>
      <c r="N261" s="166" t="s">
        <v>41</v>
      </c>
      <c r="O261" s="59"/>
      <c r="P261" s="167">
        <f t="shared" si="1"/>
        <v>0</v>
      </c>
      <c r="Q261" s="167">
        <v>0</v>
      </c>
      <c r="R261" s="167">
        <f t="shared" si="2"/>
        <v>0</v>
      </c>
      <c r="S261" s="167">
        <v>0</v>
      </c>
      <c r="T261" s="168">
        <f t="shared" si="3"/>
        <v>0</v>
      </c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R261" s="169" t="s">
        <v>144</v>
      </c>
      <c r="AT261" s="169" t="s">
        <v>139</v>
      </c>
      <c r="AU261" s="169" t="s">
        <v>85</v>
      </c>
      <c r="AY261" s="18" t="s">
        <v>137</v>
      </c>
      <c r="BE261" s="170">
        <f t="shared" si="4"/>
        <v>0</v>
      </c>
      <c r="BF261" s="170">
        <f t="shared" si="5"/>
        <v>0</v>
      </c>
      <c r="BG261" s="170">
        <f t="shared" si="6"/>
        <v>0</v>
      </c>
      <c r="BH261" s="170">
        <f t="shared" si="7"/>
        <v>0</v>
      </c>
      <c r="BI261" s="170">
        <f t="shared" si="8"/>
        <v>0</v>
      </c>
      <c r="BJ261" s="18" t="s">
        <v>81</v>
      </c>
      <c r="BK261" s="170">
        <f t="shared" si="9"/>
        <v>0</v>
      </c>
      <c r="BL261" s="18" t="s">
        <v>144</v>
      </c>
      <c r="BM261" s="169" t="s">
        <v>419</v>
      </c>
    </row>
    <row r="262" spans="1:65" s="2" customFormat="1" ht="21.75" customHeight="1">
      <c r="A262" s="33"/>
      <c r="B262" s="157"/>
      <c r="C262" s="158" t="s">
        <v>420</v>
      </c>
      <c r="D262" s="158" t="s">
        <v>139</v>
      </c>
      <c r="E262" s="159" t="s">
        <v>421</v>
      </c>
      <c r="F262" s="160" t="s">
        <v>422</v>
      </c>
      <c r="G262" s="161" t="s">
        <v>155</v>
      </c>
      <c r="H262" s="162">
        <v>220</v>
      </c>
      <c r="I262" s="163"/>
      <c r="J262" s="164">
        <f t="shared" si="0"/>
        <v>0</v>
      </c>
      <c r="K262" s="160" t="s">
        <v>143</v>
      </c>
      <c r="L262" s="34"/>
      <c r="M262" s="165" t="s">
        <v>1</v>
      </c>
      <c r="N262" s="166" t="s">
        <v>41</v>
      </c>
      <c r="O262" s="59"/>
      <c r="P262" s="167">
        <f t="shared" si="1"/>
        <v>0</v>
      </c>
      <c r="Q262" s="167">
        <v>0</v>
      </c>
      <c r="R262" s="167">
        <f t="shared" si="2"/>
        <v>0</v>
      </c>
      <c r="S262" s="167">
        <v>0</v>
      </c>
      <c r="T262" s="168">
        <f t="shared" si="3"/>
        <v>0</v>
      </c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R262" s="169" t="s">
        <v>144</v>
      </c>
      <c r="AT262" s="169" t="s">
        <v>139</v>
      </c>
      <c r="AU262" s="169" t="s">
        <v>85</v>
      </c>
      <c r="AY262" s="18" t="s">
        <v>137</v>
      </c>
      <c r="BE262" s="170">
        <f t="shared" si="4"/>
        <v>0</v>
      </c>
      <c r="BF262" s="170">
        <f t="shared" si="5"/>
        <v>0</v>
      </c>
      <c r="BG262" s="170">
        <f t="shared" si="6"/>
        <v>0</v>
      </c>
      <c r="BH262" s="170">
        <f t="shared" si="7"/>
        <v>0</v>
      </c>
      <c r="BI262" s="170">
        <f t="shared" si="8"/>
        <v>0</v>
      </c>
      <c r="BJ262" s="18" t="s">
        <v>81</v>
      </c>
      <c r="BK262" s="170">
        <f t="shared" si="9"/>
        <v>0</v>
      </c>
      <c r="BL262" s="18" t="s">
        <v>144</v>
      </c>
      <c r="BM262" s="169" t="s">
        <v>423</v>
      </c>
    </row>
    <row r="263" spans="1:65" s="2" customFormat="1" ht="21.75" customHeight="1">
      <c r="A263" s="33"/>
      <c r="B263" s="157"/>
      <c r="C263" s="158" t="s">
        <v>424</v>
      </c>
      <c r="D263" s="158" t="s">
        <v>139</v>
      </c>
      <c r="E263" s="159" t="s">
        <v>425</v>
      </c>
      <c r="F263" s="160" t="s">
        <v>426</v>
      </c>
      <c r="G263" s="161" t="s">
        <v>352</v>
      </c>
      <c r="H263" s="162">
        <v>5</v>
      </c>
      <c r="I263" s="163"/>
      <c r="J263" s="164">
        <f t="shared" si="0"/>
        <v>0</v>
      </c>
      <c r="K263" s="160" t="s">
        <v>143</v>
      </c>
      <c r="L263" s="34"/>
      <c r="M263" s="165" t="s">
        <v>1</v>
      </c>
      <c r="N263" s="166" t="s">
        <v>41</v>
      </c>
      <c r="O263" s="59"/>
      <c r="P263" s="167">
        <f t="shared" si="1"/>
        <v>0</v>
      </c>
      <c r="Q263" s="167">
        <v>2.1167600000000002</v>
      </c>
      <c r="R263" s="167">
        <f t="shared" si="2"/>
        <v>10.5838</v>
      </c>
      <c r="S263" s="167">
        <v>0</v>
      </c>
      <c r="T263" s="168">
        <f t="shared" si="3"/>
        <v>0</v>
      </c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R263" s="169" t="s">
        <v>144</v>
      </c>
      <c r="AT263" s="169" t="s">
        <v>139</v>
      </c>
      <c r="AU263" s="169" t="s">
        <v>85</v>
      </c>
      <c r="AY263" s="18" t="s">
        <v>137</v>
      </c>
      <c r="BE263" s="170">
        <f t="shared" si="4"/>
        <v>0</v>
      </c>
      <c r="BF263" s="170">
        <f t="shared" si="5"/>
        <v>0</v>
      </c>
      <c r="BG263" s="170">
        <f t="shared" si="6"/>
        <v>0</v>
      </c>
      <c r="BH263" s="170">
        <f t="shared" si="7"/>
        <v>0</v>
      </c>
      <c r="BI263" s="170">
        <f t="shared" si="8"/>
        <v>0</v>
      </c>
      <c r="BJ263" s="18" t="s">
        <v>81</v>
      </c>
      <c r="BK263" s="170">
        <f t="shared" si="9"/>
        <v>0</v>
      </c>
      <c r="BL263" s="18" t="s">
        <v>144</v>
      </c>
      <c r="BM263" s="169" t="s">
        <v>427</v>
      </c>
    </row>
    <row r="264" spans="1:65" s="2" customFormat="1" ht="16.5" customHeight="1">
      <c r="A264" s="33"/>
      <c r="B264" s="157"/>
      <c r="C264" s="203" t="s">
        <v>428</v>
      </c>
      <c r="D264" s="203" t="s">
        <v>296</v>
      </c>
      <c r="E264" s="204" t="s">
        <v>429</v>
      </c>
      <c r="F264" s="205" t="s">
        <v>430</v>
      </c>
      <c r="G264" s="206" t="s">
        <v>352</v>
      </c>
      <c r="H264" s="207">
        <v>5</v>
      </c>
      <c r="I264" s="208"/>
      <c r="J264" s="209">
        <f t="shared" si="0"/>
        <v>0</v>
      </c>
      <c r="K264" s="205" t="s">
        <v>143</v>
      </c>
      <c r="L264" s="210"/>
      <c r="M264" s="211" t="s">
        <v>1</v>
      </c>
      <c r="N264" s="212" t="s">
        <v>41</v>
      </c>
      <c r="O264" s="59"/>
      <c r="P264" s="167">
        <f t="shared" si="1"/>
        <v>0</v>
      </c>
      <c r="Q264" s="167">
        <v>1.87</v>
      </c>
      <c r="R264" s="167">
        <f t="shared" si="2"/>
        <v>9.3500000000000014</v>
      </c>
      <c r="S264" s="167">
        <v>0</v>
      </c>
      <c r="T264" s="168">
        <f t="shared" si="3"/>
        <v>0</v>
      </c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R264" s="169" t="s">
        <v>190</v>
      </c>
      <c r="AT264" s="169" t="s">
        <v>296</v>
      </c>
      <c r="AU264" s="169" t="s">
        <v>85</v>
      </c>
      <c r="AY264" s="18" t="s">
        <v>137</v>
      </c>
      <c r="BE264" s="170">
        <f t="shared" si="4"/>
        <v>0</v>
      </c>
      <c r="BF264" s="170">
        <f t="shared" si="5"/>
        <v>0</v>
      </c>
      <c r="BG264" s="170">
        <f t="shared" si="6"/>
        <v>0</v>
      </c>
      <c r="BH264" s="170">
        <f t="shared" si="7"/>
        <v>0</v>
      </c>
      <c r="BI264" s="170">
        <f t="shared" si="8"/>
        <v>0</v>
      </c>
      <c r="BJ264" s="18" t="s">
        <v>81</v>
      </c>
      <c r="BK264" s="170">
        <f t="shared" si="9"/>
        <v>0</v>
      </c>
      <c r="BL264" s="18" t="s">
        <v>144</v>
      </c>
      <c r="BM264" s="169" t="s">
        <v>431</v>
      </c>
    </row>
    <row r="265" spans="1:65" s="2" customFormat="1" ht="21.75" customHeight="1">
      <c r="A265" s="33"/>
      <c r="B265" s="157"/>
      <c r="C265" s="203" t="s">
        <v>432</v>
      </c>
      <c r="D265" s="203" t="s">
        <v>296</v>
      </c>
      <c r="E265" s="204" t="s">
        <v>433</v>
      </c>
      <c r="F265" s="205" t="s">
        <v>434</v>
      </c>
      <c r="G265" s="206" t="s">
        <v>352</v>
      </c>
      <c r="H265" s="207">
        <v>5</v>
      </c>
      <c r="I265" s="208"/>
      <c r="J265" s="209">
        <f t="shared" si="0"/>
        <v>0</v>
      </c>
      <c r="K265" s="205" t="s">
        <v>143</v>
      </c>
      <c r="L265" s="210"/>
      <c r="M265" s="211" t="s">
        <v>1</v>
      </c>
      <c r="N265" s="212" t="s">
        <v>41</v>
      </c>
      <c r="O265" s="59"/>
      <c r="P265" s="167">
        <f t="shared" si="1"/>
        <v>0</v>
      </c>
      <c r="Q265" s="167">
        <v>0.54800000000000004</v>
      </c>
      <c r="R265" s="167">
        <f t="shared" si="2"/>
        <v>2.74</v>
      </c>
      <c r="S265" s="167">
        <v>0</v>
      </c>
      <c r="T265" s="168">
        <f t="shared" si="3"/>
        <v>0</v>
      </c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R265" s="169" t="s">
        <v>190</v>
      </c>
      <c r="AT265" s="169" t="s">
        <v>296</v>
      </c>
      <c r="AU265" s="169" t="s">
        <v>85</v>
      </c>
      <c r="AY265" s="18" t="s">
        <v>137</v>
      </c>
      <c r="BE265" s="170">
        <f t="shared" si="4"/>
        <v>0</v>
      </c>
      <c r="BF265" s="170">
        <f t="shared" si="5"/>
        <v>0</v>
      </c>
      <c r="BG265" s="170">
        <f t="shared" si="6"/>
        <v>0</v>
      </c>
      <c r="BH265" s="170">
        <f t="shared" si="7"/>
        <v>0</v>
      </c>
      <c r="BI265" s="170">
        <f t="shared" si="8"/>
        <v>0</v>
      </c>
      <c r="BJ265" s="18" t="s">
        <v>81</v>
      </c>
      <c r="BK265" s="170">
        <f t="shared" si="9"/>
        <v>0</v>
      </c>
      <c r="BL265" s="18" t="s">
        <v>144</v>
      </c>
      <c r="BM265" s="169" t="s">
        <v>435</v>
      </c>
    </row>
    <row r="266" spans="1:65" s="2" customFormat="1" ht="21.75" customHeight="1">
      <c r="A266" s="33"/>
      <c r="B266" s="157"/>
      <c r="C266" s="203" t="s">
        <v>436</v>
      </c>
      <c r="D266" s="203" t="s">
        <v>296</v>
      </c>
      <c r="E266" s="204" t="s">
        <v>437</v>
      </c>
      <c r="F266" s="205" t="s">
        <v>438</v>
      </c>
      <c r="G266" s="206" t="s">
        <v>352</v>
      </c>
      <c r="H266" s="207">
        <v>3</v>
      </c>
      <c r="I266" s="208"/>
      <c r="J266" s="209">
        <f t="shared" si="0"/>
        <v>0</v>
      </c>
      <c r="K266" s="205" t="s">
        <v>143</v>
      </c>
      <c r="L266" s="210"/>
      <c r="M266" s="211" t="s">
        <v>1</v>
      </c>
      <c r="N266" s="212" t="s">
        <v>41</v>
      </c>
      <c r="O266" s="59"/>
      <c r="P266" s="167">
        <f t="shared" si="1"/>
        <v>0</v>
      </c>
      <c r="Q266" s="167">
        <v>2.8000000000000001E-2</v>
      </c>
      <c r="R266" s="167">
        <f t="shared" si="2"/>
        <v>8.4000000000000005E-2</v>
      </c>
      <c r="S266" s="167">
        <v>0</v>
      </c>
      <c r="T266" s="168">
        <f t="shared" si="3"/>
        <v>0</v>
      </c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R266" s="169" t="s">
        <v>190</v>
      </c>
      <c r="AT266" s="169" t="s">
        <v>296</v>
      </c>
      <c r="AU266" s="169" t="s">
        <v>85</v>
      </c>
      <c r="AY266" s="18" t="s">
        <v>137</v>
      </c>
      <c r="BE266" s="170">
        <f t="shared" si="4"/>
        <v>0</v>
      </c>
      <c r="BF266" s="170">
        <f t="shared" si="5"/>
        <v>0</v>
      </c>
      <c r="BG266" s="170">
        <f t="shared" si="6"/>
        <v>0</v>
      </c>
      <c r="BH266" s="170">
        <f t="shared" si="7"/>
        <v>0</v>
      </c>
      <c r="BI266" s="170">
        <f t="shared" si="8"/>
        <v>0</v>
      </c>
      <c r="BJ266" s="18" t="s">
        <v>81</v>
      </c>
      <c r="BK266" s="170">
        <f t="shared" si="9"/>
        <v>0</v>
      </c>
      <c r="BL266" s="18" t="s">
        <v>144</v>
      </c>
      <c r="BM266" s="169" t="s">
        <v>439</v>
      </c>
    </row>
    <row r="267" spans="1:65" s="2" customFormat="1" ht="21.75" customHeight="1">
      <c r="A267" s="33"/>
      <c r="B267" s="157"/>
      <c r="C267" s="203" t="s">
        <v>440</v>
      </c>
      <c r="D267" s="203" t="s">
        <v>296</v>
      </c>
      <c r="E267" s="204" t="s">
        <v>441</v>
      </c>
      <c r="F267" s="205" t="s">
        <v>442</v>
      </c>
      <c r="G267" s="206" t="s">
        <v>352</v>
      </c>
      <c r="H267" s="207">
        <v>1</v>
      </c>
      <c r="I267" s="208"/>
      <c r="J267" s="209">
        <f t="shared" si="0"/>
        <v>0</v>
      </c>
      <c r="K267" s="205" t="s">
        <v>143</v>
      </c>
      <c r="L267" s="210"/>
      <c r="M267" s="211" t="s">
        <v>1</v>
      </c>
      <c r="N267" s="212" t="s">
        <v>41</v>
      </c>
      <c r="O267" s="59"/>
      <c r="P267" s="167">
        <f t="shared" si="1"/>
        <v>0</v>
      </c>
      <c r="Q267" s="167">
        <v>6.8000000000000005E-2</v>
      </c>
      <c r="R267" s="167">
        <f t="shared" si="2"/>
        <v>6.8000000000000005E-2</v>
      </c>
      <c r="S267" s="167">
        <v>0</v>
      </c>
      <c r="T267" s="168">
        <f t="shared" si="3"/>
        <v>0</v>
      </c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R267" s="169" t="s">
        <v>190</v>
      </c>
      <c r="AT267" s="169" t="s">
        <v>296</v>
      </c>
      <c r="AU267" s="169" t="s">
        <v>85</v>
      </c>
      <c r="AY267" s="18" t="s">
        <v>137</v>
      </c>
      <c r="BE267" s="170">
        <f t="shared" si="4"/>
        <v>0</v>
      </c>
      <c r="BF267" s="170">
        <f t="shared" si="5"/>
        <v>0</v>
      </c>
      <c r="BG267" s="170">
        <f t="shared" si="6"/>
        <v>0</v>
      </c>
      <c r="BH267" s="170">
        <f t="shared" si="7"/>
        <v>0</v>
      </c>
      <c r="BI267" s="170">
        <f t="shared" si="8"/>
        <v>0</v>
      </c>
      <c r="BJ267" s="18" t="s">
        <v>81</v>
      </c>
      <c r="BK267" s="170">
        <f t="shared" si="9"/>
        <v>0</v>
      </c>
      <c r="BL267" s="18" t="s">
        <v>144</v>
      </c>
      <c r="BM267" s="169" t="s">
        <v>443</v>
      </c>
    </row>
    <row r="268" spans="1:65" s="2" customFormat="1" ht="16.5" customHeight="1">
      <c r="A268" s="33"/>
      <c r="B268" s="157"/>
      <c r="C268" s="203" t="s">
        <v>444</v>
      </c>
      <c r="D268" s="203" t="s">
        <v>296</v>
      </c>
      <c r="E268" s="204" t="s">
        <v>445</v>
      </c>
      <c r="F268" s="205" t="s">
        <v>446</v>
      </c>
      <c r="G268" s="206" t="s">
        <v>352</v>
      </c>
      <c r="H268" s="207">
        <v>1</v>
      </c>
      <c r="I268" s="208"/>
      <c r="J268" s="209">
        <f t="shared" si="0"/>
        <v>0</v>
      </c>
      <c r="K268" s="205" t="s">
        <v>143</v>
      </c>
      <c r="L268" s="210"/>
      <c r="M268" s="211" t="s">
        <v>1</v>
      </c>
      <c r="N268" s="212" t="s">
        <v>41</v>
      </c>
      <c r="O268" s="59"/>
      <c r="P268" s="167">
        <f t="shared" si="1"/>
        <v>0</v>
      </c>
      <c r="Q268" s="167">
        <v>0.254</v>
      </c>
      <c r="R268" s="167">
        <f t="shared" si="2"/>
        <v>0.254</v>
      </c>
      <c r="S268" s="167">
        <v>0</v>
      </c>
      <c r="T268" s="168">
        <f t="shared" si="3"/>
        <v>0</v>
      </c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R268" s="169" t="s">
        <v>190</v>
      </c>
      <c r="AT268" s="169" t="s">
        <v>296</v>
      </c>
      <c r="AU268" s="169" t="s">
        <v>85</v>
      </c>
      <c r="AY268" s="18" t="s">
        <v>137</v>
      </c>
      <c r="BE268" s="170">
        <f t="shared" si="4"/>
        <v>0</v>
      </c>
      <c r="BF268" s="170">
        <f t="shared" si="5"/>
        <v>0</v>
      </c>
      <c r="BG268" s="170">
        <f t="shared" si="6"/>
        <v>0</v>
      </c>
      <c r="BH268" s="170">
        <f t="shared" si="7"/>
        <v>0</v>
      </c>
      <c r="BI268" s="170">
        <f t="shared" si="8"/>
        <v>0</v>
      </c>
      <c r="BJ268" s="18" t="s">
        <v>81</v>
      </c>
      <c r="BK268" s="170">
        <f t="shared" si="9"/>
        <v>0</v>
      </c>
      <c r="BL268" s="18" t="s">
        <v>144</v>
      </c>
      <c r="BM268" s="169" t="s">
        <v>447</v>
      </c>
    </row>
    <row r="269" spans="1:65" s="2" customFormat="1" ht="16.5" customHeight="1">
      <c r="A269" s="33"/>
      <c r="B269" s="157"/>
      <c r="C269" s="203" t="s">
        <v>448</v>
      </c>
      <c r="D269" s="203" t="s">
        <v>296</v>
      </c>
      <c r="E269" s="204" t="s">
        <v>449</v>
      </c>
      <c r="F269" s="205" t="s">
        <v>450</v>
      </c>
      <c r="G269" s="206" t="s">
        <v>352</v>
      </c>
      <c r="H269" s="207">
        <v>1</v>
      </c>
      <c r="I269" s="208"/>
      <c r="J269" s="209">
        <f t="shared" si="0"/>
        <v>0</v>
      </c>
      <c r="K269" s="205" t="s">
        <v>143</v>
      </c>
      <c r="L269" s="210"/>
      <c r="M269" s="211" t="s">
        <v>1</v>
      </c>
      <c r="N269" s="212" t="s">
        <v>41</v>
      </c>
      <c r="O269" s="59"/>
      <c r="P269" s="167">
        <f t="shared" si="1"/>
        <v>0</v>
      </c>
      <c r="Q269" s="167">
        <v>0.50600000000000001</v>
      </c>
      <c r="R269" s="167">
        <f t="shared" si="2"/>
        <v>0.50600000000000001</v>
      </c>
      <c r="S269" s="167">
        <v>0</v>
      </c>
      <c r="T269" s="168">
        <f t="shared" si="3"/>
        <v>0</v>
      </c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R269" s="169" t="s">
        <v>190</v>
      </c>
      <c r="AT269" s="169" t="s">
        <v>296</v>
      </c>
      <c r="AU269" s="169" t="s">
        <v>85</v>
      </c>
      <c r="AY269" s="18" t="s">
        <v>137</v>
      </c>
      <c r="BE269" s="170">
        <f t="shared" si="4"/>
        <v>0</v>
      </c>
      <c r="BF269" s="170">
        <f t="shared" si="5"/>
        <v>0</v>
      </c>
      <c r="BG269" s="170">
        <f t="shared" si="6"/>
        <v>0</v>
      </c>
      <c r="BH269" s="170">
        <f t="shared" si="7"/>
        <v>0</v>
      </c>
      <c r="BI269" s="170">
        <f t="shared" si="8"/>
        <v>0</v>
      </c>
      <c r="BJ269" s="18" t="s">
        <v>81</v>
      </c>
      <c r="BK269" s="170">
        <f t="shared" si="9"/>
        <v>0</v>
      </c>
      <c r="BL269" s="18" t="s">
        <v>144</v>
      </c>
      <c r="BM269" s="169" t="s">
        <v>451</v>
      </c>
    </row>
    <row r="270" spans="1:65" s="2" customFormat="1" ht="21.75" customHeight="1">
      <c r="A270" s="33"/>
      <c r="B270" s="157"/>
      <c r="C270" s="203" t="s">
        <v>452</v>
      </c>
      <c r="D270" s="203" t="s">
        <v>296</v>
      </c>
      <c r="E270" s="204" t="s">
        <v>453</v>
      </c>
      <c r="F270" s="205" t="s">
        <v>454</v>
      </c>
      <c r="G270" s="206" t="s">
        <v>352</v>
      </c>
      <c r="H270" s="207">
        <v>16</v>
      </c>
      <c r="I270" s="208"/>
      <c r="J270" s="209">
        <f t="shared" si="0"/>
        <v>0</v>
      </c>
      <c r="K270" s="205" t="s">
        <v>143</v>
      </c>
      <c r="L270" s="210"/>
      <c r="M270" s="211" t="s">
        <v>1</v>
      </c>
      <c r="N270" s="212" t="s">
        <v>41</v>
      </c>
      <c r="O270" s="59"/>
      <c r="P270" s="167">
        <f t="shared" si="1"/>
        <v>0</v>
      </c>
      <c r="Q270" s="167">
        <v>2E-3</v>
      </c>
      <c r="R270" s="167">
        <f t="shared" si="2"/>
        <v>3.2000000000000001E-2</v>
      </c>
      <c r="S270" s="167">
        <v>0</v>
      </c>
      <c r="T270" s="168">
        <f t="shared" si="3"/>
        <v>0</v>
      </c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R270" s="169" t="s">
        <v>190</v>
      </c>
      <c r="AT270" s="169" t="s">
        <v>296</v>
      </c>
      <c r="AU270" s="169" t="s">
        <v>85</v>
      </c>
      <c r="AY270" s="18" t="s">
        <v>137</v>
      </c>
      <c r="BE270" s="170">
        <f t="shared" si="4"/>
        <v>0</v>
      </c>
      <c r="BF270" s="170">
        <f t="shared" si="5"/>
        <v>0</v>
      </c>
      <c r="BG270" s="170">
        <f t="shared" si="6"/>
        <v>0</v>
      </c>
      <c r="BH270" s="170">
        <f t="shared" si="7"/>
        <v>0</v>
      </c>
      <c r="BI270" s="170">
        <f t="shared" si="8"/>
        <v>0</v>
      </c>
      <c r="BJ270" s="18" t="s">
        <v>81</v>
      </c>
      <c r="BK270" s="170">
        <f t="shared" si="9"/>
        <v>0</v>
      </c>
      <c r="BL270" s="18" t="s">
        <v>144</v>
      </c>
      <c r="BM270" s="169" t="s">
        <v>455</v>
      </c>
    </row>
    <row r="271" spans="1:65" s="2" customFormat="1" ht="21.75" customHeight="1">
      <c r="A271" s="33"/>
      <c r="B271" s="157"/>
      <c r="C271" s="158" t="s">
        <v>456</v>
      </c>
      <c r="D271" s="158" t="s">
        <v>139</v>
      </c>
      <c r="E271" s="159" t="s">
        <v>457</v>
      </c>
      <c r="F271" s="160" t="s">
        <v>458</v>
      </c>
      <c r="G271" s="161" t="s">
        <v>352</v>
      </c>
      <c r="H271" s="162">
        <v>1</v>
      </c>
      <c r="I271" s="163"/>
      <c r="J271" s="164">
        <f t="shared" si="0"/>
        <v>0</v>
      </c>
      <c r="K271" s="160" t="s">
        <v>143</v>
      </c>
      <c r="L271" s="34"/>
      <c r="M271" s="165" t="s">
        <v>1</v>
      </c>
      <c r="N271" s="166" t="s">
        <v>41</v>
      </c>
      <c r="O271" s="59"/>
      <c r="P271" s="167">
        <f t="shared" si="1"/>
        <v>0</v>
      </c>
      <c r="Q271" s="167">
        <v>5.8029999999999998E-2</v>
      </c>
      <c r="R271" s="167">
        <f t="shared" si="2"/>
        <v>5.8029999999999998E-2</v>
      </c>
      <c r="S271" s="167">
        <v>0</v>
      </c>
      <c r="T271" s="168">
        <f t="shared" si="3"/>
        <v>0</v>
      </c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R271" s="169" t="s">
        <v>144</v>
      </c>
      <c r="AT271" s="169" t="s">
        <v>139</v>
      </c>
      <c r="AU271" s="169" t="s">
        <v>85</v>
      </c>
      <c r="AY271" s="18" t="s">
        <v>137</v>
      </c>
      <c r="BE271" s="170">
        <f t="shared" si="4"/>
        <v>0</v>
      </c>
      <c r="BF271" s="170">
        <f t="shared" si="5"/>
        <v>0</v>
      </c>
      <c r="BG271" s="170">
        <f t="shared" si="6"/>
        <v>0</v>
      </c>
      <c r="BH271" s="170">
        <f t="shared" si="7"/>
        <v>0</v>
      </c>
      <c r="BI271" s="170">
        <f t="shared" si="8"/>
        <v>0</v>
      </c>
      <c r="BJ271" s="18" t="s">
        <v>81</v>
      </c>
      <c r="BK271" s="170">
        <f t="shared" si="9"/>
        <v>0</v>
      </c>
      <c r="BL271" s="18" t="s">
        <v>144</v>
      </c>
      <c r="BM271" s="169" t="s">
        <v>459</v>
      </c>
    </row>
    <row r="272" spans="1:65" s="2" customFormat="1" ht="21.75" customHeight="1">
      <c r="A272" s="33"/>
      <c r="B272" s="157"/>
      <c r="C272" s="158" t="s">
        <v>460</v>
      </c>
      <c r="D272" s="158" t="s">
        <v>139</v>
      </c>
      <c r="E272" s="159" t="s">
        <v>461</v>
      </c>
      <c r="F272" s="160" t="s">
        <v>462</v>
      </c>
      <c r="G272" s="161" t="s">
        <v>352</v>
      </c>
      <c r="H272" s="162">
        <v>1</v>
      </c>
      <c r="I272" s="163"/>
      <c r="J272" s="164">
        <f t="shared" si="0"/>
        <v>0</v>
      </c>
      <c r="K272" s="160" t="s">
        <v>143</v>
      </c>
      <c r="L272" s="34"/>
      <c r="M272" s="165" t="s">
        <v>1</v>
      </c>
      <c r="N272" s="166" t="s">
        <v>41</v>
      </c>
      <c r="O272" s="59"/>
      <c r="P272" s="167">
        <f t="shared" si="1"/>
        <v>0</v>
      </c>
      <c r="Q272" s="167">
        <v>1.136E-2</v>
      </c>
      <c r="R272" s="167">
        <f t="shared" si="2"/>
        <v>1.136E-2</v>
      </c>
      <c r="S272" s="167">
        <v>0</v>
      </c>
      <c r="T272" s="168">
        <f t="shared" si="3"/>
        <v>0</v>
      </c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R272" s="169" t="s">
        <v>144</v>
      </c>
      <c r="AT272" s="169" t="s">
        <v>139</v>
      </c>
      <c r="AU272" s="169" t="s">
        <v>85</v>
      </c>
      <c r="AY272" s="18" t="s">
        <v>137</v>
      </c>
      <c r="BE272" s="170">
        <f t="shared" si="4"/>
        <v>0</v>
      </c>
      <c r="BF272" s="170">
        <f t="shared" si="5"/>
        <v>0</v>
      </c>
      <c r="BG272" s="170">
        <f t="shared" si="6"/>
        <v>0</v>
      </c>
      <c r="BH272" s="170">
        <f t="shared" si="7"/>
        <v>0</v>
      </c>
      <c r="BI272" s="170">
        <f t="shared" si="8"/>
        <v>0</v>
      </c>
      <c r="BJ272" s="18" t="s">
        <v>81</v>
      </c>
      <c r="BK272" s="170">
        <f t="shared" si="9"/>
        <v>0</v>
      </c>
      <c r="BL272" s="18" t="s">
        <v>144</v>
      </c>
      <c r="BM272" s="169" t="s">
        <v>463</v>
      </c>
    </row>
    <row r="273" spans="1:65" s="2" customFormat="1" ht="21.75" customHeight="1">
      <c r="A273" s="33"/>
      <c r="B273" s="157"/>
      <c r="C273" s="158" t="s">
        <v>464</v>
      </c>
      <c r="D273" s="158" t="s">
        <v>139</v>
      </c>
      <c r="E273" s="159" t="s">
        <v>465</v>
      </c>
      <c r="F273" s="160" t="s">
        <v>466</v>
      </c>
      <c r="G273" s="161" t="s">
        <v>352</v>
      </c>
      <c r="H273" s="162">
        <v>1</v>
      </c>
      <c r="I273" s="163"/>
      <c r="J273" s="164">
        <f t="shared" si="0"/>
        <v>0</v>
      </c>
      <c r="K273" s="160" t="s">
        <v>143</v>
      </c>
      <c r="L273" s="34"/>
      <c r="M273" s="165" t="s">
        <v>1</v>
      </c>
      <c r="N273" s="166" t="s">
        <v>41</v>
      </c>
      <c r="O273" s="59"/>
      <c r="P273" s="167">
        <f t="shared" si="1"/>
        <v>0</v>
      </c>
      <c r="Q273" s="167">
        <v>0</v>
      </c>
      <c r="R273" s="167">
        <f t="shared" si="2"/>
        <v>0</v>
      </c>
      <c r="S273" s="167">
        <v>0</v>
      </c>
      <c r="T273" s="168">
        <f t="shared" si="3"/>
        <v>0</v>
      </c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R273" s="169" t="s">
        <v>144</v>
      </c>
      <c r="AT273" s="169" t="s">
        <v>139</v>
      </c>
      <c r="AU273" s="169" t="s">
        <v>85</v>
      </c>
      <c r="AY273" s="18" t="s">
        <v>137</v>
      </c>
      <c r="BE273" s="170">
        <f t="shared" si="4"/>
        <v>0</v>
      </c>
      <c r="BF273" s="170">
        <f t="shared" si="5"/>
        <v>0</v>
      </c>
      <c r="BG273" s="170">
        <f t="shared" si="6"/>
        <v>0</v>
      </c>
      <c r="BH273" s="170">
        <f t="shared" si="7"/>
        <v>0</v>
      </c>
      <c r="BI273" s="170">
        <f t="shared" si="8"/>
        <v>0</v>
      </c>
      <c r="BJ273" s="18" t="s">
        <v>81</v>
      </c>
      <c r="BK273" s="170">
        <f t="shared" si="9"/>
        <v>0</v>
      </c>
      <c r="BL273" s="18" t="s">
        <v>144</v>
      </c>
      <c r="BM273" s="169" t="s">
        <v>467</v>
      </c>
    </row>
    <row r="274" spans="1:65" s="2" customFormat="1" ht="21.75" customHeight="1">
      <c r="A274" s="33"/>
      <c r="B274" s="157"/>
      <c r="C274" s="158" t="s">
        <v>468</v>
      </c>
      <c r="D274" s="158" t="s">
        <v>139</v>
      </c>
      <c r="E274" s="159" t="s">
        <v>469</v>
      </c>
      <c r="F274" s="160" t="s">
        <v>470</v>
      </c>
      <c r="G274" s="161" t="s">
        <v>352</v>
      </c>
      <c r="H274" s="162">
        <v>1</v>
      </c>
      <c r="I274" s="163"/>
      <c r="J274" s="164">
        <f t="shared" si="0"/>
        <v>0</v>
      </c>
      <c r="K274" s="160" t="s">
        <v>143</v>
      </c>
      <c r="L274" s="34"/>
      <c r="M274" s="165" t="s">
        <v>1</v>
      </c>
      <c r="N274" s="166" t="s">
        <v>41</v>
      </c>
      <c r="O274" s="59"/>
      <c r="P274" s="167">
        <f t="shared" si="1"/>
        <v>0</v>
      </c>
      <c r="Q274" s="167">
        <v>0.21734000000000001</v>
      </c>
      <c r="R274" s="167">
        <f t="shared" si="2"/>
        <v>0.21734000000000001</v>
      </c>
      <c r="S274" s="167">
        <v>0</v>
      </c>
      <c r="T274" s="168">
        <f t="shared" si="3"/>
        <v>0</v>
      </c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R274" s="169" t="s">
        <v>144</v>
      </c>
      <c r="AT274" s="169" t="s">
        <v>139</v>
      </c>
      <c r="AU274" s="169" t="s">
        <v>85</v>
      </c>
      <c r="AY274" s="18" t="s">
        <v>137</v>
      </c>
      <c r="BE274" s="170">
        <f t="shared" si="4"/>
        <v>0</v>
      </c>
      <c r="BF274" s="170">
        <f t="shared" si="5"/>
        <v>0</v>
      </c>
      <c r="BG274" s="170">
        <f t="shared" si="6"/>
        <v>0</v>
      </c>
      <c r="BH274" s="170">
        <f t="shared" si="7"/>
        <v>0</v>
      </c>
      <c r="BI274" s="170">
        <f t="shared" si="8"/>
        <v>0</v>
      </c>
      <c r="BJ274" s="18" t="s">
        <v>81</v>
      </c>
      <c r="BK274" s="170">
        <f t="shared" si="9"/>
        <v>0</v>
      </c>
      <c r="BL274" s="18" t="s">
        <v>144</v>
      </c>
      <c r="BM274" s="169" t="s">
        <v>471</v>
      </c>
    </row>
    <row r="275" spans="1:65" s="2" customFormat="1" ht="21.75" customHeight="1">
      <c r="A275" s="33"/>
      <c r="B275" s="157"/>
      <c r="C275" s="203" t="s">
        <v>472</v>
      </c>
      <c r="D275" s="203" t="s">
        <v>296</v>
      </c>
      <c r="E275" s="204" t="s">
        <v>473</v>
      </c>
      <c r="F275" s="205" t="s">
        <v>474</v>
      </c>
      <c r="G275" s="206" t="s">
        <v>352</v>
      </c>
      <c r="H275" s="207">
        <v>1</v>
      </c>
      <c r="I275" s="208"/>
      <c r="J275" s="209">
        <f t="shared" si="0"/>
        <v>0</v>
      </c>
      <c r="K275" s="205" t="s">
        <v>1</v>
      </c>
      <c r="L275" s="210"/>
      <c r="M275" s="211" t="s">
        <v>1</v>
      </c>
      <c r="N275" s="212" t="s">
        <v>41</v>
      </c>
      <c r="O275" s="59"/>
      <c r="P275" s="167">
        <f t="shared" si="1"/>
        <v>0</v>
      </c>
      <c r="Q275" s="167">
        <v>9.9000000000000005E-2</v>
      </c>
      <c r="R275" s="167">
        <f t="shared" si="2"/>
        <v>9.9000000000000005E-2</v>
      </c>
      <c r="S275" s="167">
        <v>0</v>
      </c>
      <c r="T275" s="168">
        <f t="shared" si="3"/>
        <v>0</v>
      </c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R275" s="169" t="s">
        <v>190</v>
      </c>
      <c r="AT275" s="169" t="s">
        <v>296</v>
      </c>
      <c r="AU275" s="169" t="s">
        <v>85</v>
      </c>
      <c r="AY275" s="18" t="s">
        <v>137</v>
      </c>
      <c r="BE275" s="170">
        <f t="shared" si="4"/>
        <v>0</v>
      </c>
      <c r="BF275" s="170">
        <f t="shared" si="5"/>
        <v>0</v>
      </c>
      <c r="BG275" s="170">
        <f t="shared" si="6"/>
        <v>0</v>
      </c>
      <c r="BH275" s="170">
        <f t="shared" si="7"/>
        <v>0</v>
      </c>
      <c r="BI275" s="170">
        <f t="shared" si="8"/>
        <v>0</v>
      </c>
      <c r="BJ275" s="18" t="s">
        <v>81</v>
      </c>
      <c r="BK275" s="170">
        <f t="shared" si="9"/>
        <v>0</v>
      </c>
      <c r="BL275" s="18" t="s">
        <v>144</v>
      </c>
      <c r="BM275" s="169" t="s">
        <v>475</v>
      </c>
    </row>
    <row r="276" spans="1:65" s="2" customFormat="1" ht="21.75" customHeight="1">
      <c r="A276" s="33"/>
      <c r="B276" s="157"/>
      <c r="C276" s="158" t="s">
        <v>476</v>
      </c>
      <c r="D276" s="158" t="s">
        <v>139</v>
      </c>
      <c r="E276" s="159" t="s">
        <v>469</v>
      </c>
      <c r="F276" s="160" t="s">
        <v>470</v>
      </c>
      <c r="G276" s="161" t="s">
        <v>352</v>
      </c>
      <c r="H276" s="162">
        <v>1</v>
      </c>
      <c r="I276" s="163"/>
      <c r="J276" s="164">
        <f t="shared" si="0"/>
        <v>0</v>
      </c>
      <c r="K276" s="160" t="s">
        <v>143</v>
      </c>
      <c r="L276" s="34"/>
      <c r="M276" s="165" t="s">
        <v>1</v>
      </c>
      <c r="N276" s="166" t="s">
        <v>41</v>
      </c>
      <c r="O276" s="59"/>
      <c r="P276" s="167">
        <f t="shared" si="1"/>
        <v>0</v>
      </c>
      <c r="Q276" s="167">
        <v>0.21734000000000001</v>
      </c>
      <c r="R276" s="167">
        <f t="shared" si="2"/>
        <v>0.21734000000000001</v>
      </c>
      <c r="S276" s="167">
        <v>0</v>
      </c>
      <c r="T276" s="168">
        <f t="shared" si="3"/>
        <v>0</v>
      </c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R276" s="169" t="s">
        <v>144</v>
      </c>
      <c r="AT276" s="169" t="s">
        <v>139</v>
      </c>
      <c r="AU276" s="169" t="s">
        <v>85</v>
      </c>
      <c r="AY276" s="18" t="s">
        <v>137</v>
      </c>
      <c r="BE276" s="170">
        <f t="shared" si="4"/>
        <v>0</v>
      </c>
      <c r="BF276" s="170">
        <f t="shared" si="5"/>
        <v>0</v>
      </c>
      <c r="BG276" s="170">
        <f t="shared" si="6"/>
        <v>0</v>
      </c>
      <c r="BH276" s="170">
        <f t="shared" si="7"/>
        <v>0</v>
      </c>
      <c r="BI276" s="170">
        <f t="shared" si="8"/>
        <v>0</v>
      </c>
      <c r="BJ276" s="18" t="s">
        <v>81</v>
      </c>
      <c r="BK276" s="170">
        <f t="shared" si="9"/>
        <v>0</v>
      </c>
      <c r="BL276" s="18" t="s">
        <v>144</v>
      </c>
      <c r="BM276" s="169" t="s">
        <v>477</v>
      </c>
    </row>
    <row r="277" spans="1:65" s="2" customFormat="1" ht="21.75" customHeight="1">
      <c r="A277" s="33"/>
      <c r="B277" s="157"/>
      <c r="C277" s="203" t="s">
        <v>478</v>
      </c>
      <c r="D277" s="203" t="s">
        <v>296</v>
      </c>
      <c r="E277" s="204" t="s">
        <v>479</v>
      </c>
      <c r="F277" s="205" t="s">
        <v>480</v>
      </c>
      <c r="G277" s="206" t="s">
        <v>352</v>
      </c>
      <c r="H277" s="207">
        <v>1</v>
      </c>
      <c r="I277" s="208"/>
      <c r="J277" s="209">
        <f t="shared" si="0"/>
        <v>0</v>
      </c>
      <c r="K277" s="205" t="s">
        <v>143</v>
      </c>
      <c r="L277" s="210"/>
      <c r="M277" s="211" t="s">
        <v>1</v>
      </c>
      <c r="N277" s="212" t="s">
        <v>41</v>
      </c>
      <c r="O277" s="59"/>
      <c r="P277" s="167">
        <f t="shared" si="1"/>
        <v>0</v>
      </c>
      <c r="Q277" s="167">
        <v>4.5600000000000002E-2</v>
      </c>
      <c r="R277" s="167">
        <f t="shared" si="2"/>
        <v>4.5600000000000002E-2</v>
      </c>
      <c r="S277" s="167">
        <v>0</v>
      </c>
      <c r="T277" s="168">
        <f t="shared" si="3"/>
        <v>0</v>
      </c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R277" s="169" t="s">
        <v>190</v>
      </c>
      <c r="AT277" s="169" t="s">
        <v>296</v>
      </c>
      <c r="AU277" s="169" t="s">
        <v>85</v>
      </c>
      <c r="AY277" s="18" t="s">
        <v>137</v>
      </c>
      <c r="BE277" s="170">
        <f t="shared" si="4"/>
        <v>0</v>
      </c>
      <c r="BF277" s="170">
        <f t="shared" si="5"/>
        <v>0</v>
      </c>
      <c r="BG277" s="170">
        <f t="shared" si="6"/>
        <v>0</v>
      </c>
      <c r="BH277" s="170">
        <f t="shared" si="7"/>
        <v>0</v>
      </c>
      <c r="BI277" s="170">
        <f t="shared" si="8"/>
        <v>0</v>
      </c>
      <c r="BJ277" s="18" t="s">
        <v>81</v>
      </c>
      <c r="BK277" s="170">
        <f t="shared" si="9"/>
        <v>0</v>
      </c>
      <c r="BL277" s="18" t="s">
        <v>144</v>
      </c>
      <c r="BM277" s="169" t="s">
        <v>481</v>
      </c>
    </row>
    <row r="278" spans="1:65" s="2" customFormat="1" ht="21.75" customHeight="1">
      <c r="A278" s="33"/>
      <c r="B278" s="157"/>
      <c r="C278" s="203" t="s">
        <v>482</v>
      </c>
      <c r="D278" s="203" t="s">
        <v>296</v>
      </c>
      <c r="E278" s="204" t="s">
        <v>483</v>
      </c>
      <c r="F278" s="205" t="s">
        <v>484</v>
      </c>
      <c r="G278" s="206" t="s">
        <v>352</v>
      </c>
      <c r="H278" s="207">
        <v>1</v>
      </c>
      <c r="I278" s="208"/>
      <c r="J278" s="209">
        <f t="shared" si="0"/>
        <v>0</v>
      </c>
      <c r="K278" s="205" t="s">
        <v>143</v>
      </c>
      <c r="L278" s="210"/>
      <c r="M278" s="211" t="s">
        <v>1</v>
      </c>
      <c r="N278" s="212" t="s">
        <v>41</v>
      </c>
      <c r="O278" s="59"/>
      <c r="P278" s="167">
        <f t="shared" si="1"/>
        <v>0</v>
      </c>
      <c r="Q278" s="167">
        <v>6.1399999999999996E-3</v>
      </c>
      <c r="R278" s="167">
        <f t="shared" si="2"/>
        <v>6.1399999999999996E-3</v>
      </c>
      <c r="S278" s="167">
        <v>0</v>
      </c>
      <c r="T278" s="168">
        <f t="shared" si="3"/>
        <v>0</v>
      </c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R278" s="169" t="s">
        <v>190</v>
      </c>
      <c r="AT278" s="169" t="s">
        <v>296</v>
      </c>
      <c r="AU278" s="169" t="s">
        <v>85</v>
      </c>
      <c r="AY278" s="18" t="s">
        <v>137</v>
      </c>
      <c r="BE278" s="170">
        <f t="shared" si="4"/>
        <v>0</v>
      </c>
      <c r="BF278" s="170">
        <f t="shared" si="5"/>
        <v>0</v>
      </c>
      <c r="BG278" s="170">
        <f t="shared" si="6"/>
        <v>0</v>
      </c>
      <c r="BH278" s="170">
        <f t="shared" si="7"/>
        <v>0</v>
      </c>
      <c r="BI278" s="170">
        <f t="shared" si="8"/>
        <v>0</v>
      </c>
      <c r="BJ278" s="18" t="s">
        <v>81</v>
      </c>
      <c r="BK278" s="170">
        <f t="shared" si="9"/>
        <v>0</v>
      </c>
      <c r="BL278" s="18" t="s">
        <v>144</v>
      </c>
      <c r="BM278" s="169" t="s">
        <v>485</v>
      </c>
    </row>
    <row r="279" spans="1:65" s="2" customFormat="1" ht="16.5" customHeight="1">
      <c r="A279" s="33"/>
      <c r="B279" s="157"/>
      <c r="C279" s="203" t="s">
        <v>486</v>
      </c>
      <c r="D279" s="203" t="s">
        <v>296</v>
      </c>
      <c r="E279" s="204" t="s">
        <v>487</v>
      </c>
      <c r="F279" s="205" t="s">
        <v>488</v>
      </c>
      <c r="G279" s="206" t="s">
        <v>352</v>
      </c>
      <c r="H279" s="207">
        <v>1</v>
      </c>
      <c r="I279" s="208"/>
      <c r="J279" s="209">
        <f t="shared" si="0"/>
        <v>0</v>
      </c>
      <c r="K279" s="205" t="s">
        <v>1</v>
      </c>
      <c r="L279" s="210"/>
      <c r="M279" s="211" t="s">
        <v>1</v>
      </c>
      <c r="N279" s="212" t="s">
        <v>41</v>
      </c>
      <c r="O279" s="59"/>
      <c r="P279" s="167">
        <f t="shared" si="1"/>
        <v>0</v>
      </c>
      <c r="Q279" s="167">
        <v>0.22500000000000001</v>
      </c>
      <c r="R279" s="167">
        <f t="shared" si="2"/>
        <v>0.22500000000000001</v>
      </c>
      <c r="S279" s="167">
        <v>0</v>
      </c>
      <c r="T279" s="168">
        <f t="shared" si="3"/>
        <v>0</v>
      </c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R279" s="169" t="s">
        <v>190</v>
      </c>
      <c r="AT279" s="169" t="s">
        <v>296</v>
      </c>
      <c r="AU279" s="169" t="s">
        <v>85</v>
      </c>
      <c r="AY279" s="18" t="s">
        <v>137</v>
      </c>
      <c r="BE279" s="170">
        <f t="shared" si="4"/>
        <v>0</v>
      </c>
      <c r="BF279" s="170">
        <f t="shared" si="5"/>
        <v>0</v>
      </c>
      <c r="BG279" s="170">
        <f t="shared" si="6"/>
        <v>0</v>
      </c>
      <c r="BH279" s="170">
        <f t="shared" si="7"/>
        <v>0</v>
      </c>
      <c r="BI279" s="170">
        <f t="shared" si="8"/>
        <v>0</v>
      </c>
      <c r="BJ279" s="18" t="s">
        <v>81</v>
      </c>
      <c r="BK279" s="170">
        <f t="shared" si="9"/>
        <v>0</v>
      </c>
      <c r="BL279" s="18" t="s">
        <v>144</v>
      </c>
      <c r="BM279" s="169" t="s">
        <v>489</v>
      </c>
    </row>
    <row r="280" spans="1:65" s="2" customFormat="1" ht="21.75" customHeight="1">
      <c r="A280" s="33"/>
      <c r="B280" s="157"/>
      <c r="C280" s="158" t="s">
        <v>490</v>
      </c>
      <c r="D280" s="158" t="s">
        <v>139</v>
      </c>
      <c r="E280" s="159" t="s">
        <v>491</v>
      </c>
      <c r="F280" s="160" t="s">
        <v>492</v>
      </c>
      <c r="G280" s="161" t="s">
        <v>352</v>
      </c>
      <c r="H280" s="162">
        <v>4</v>
      </c>
      <c r="I280" s="163"/>
      <c r="J280" s="164">
        <f t="shared" si="0"/>
        <v>0</v>
      </c>
      <c r="K280" s="160" t="s">
        <v>143</v>
      </c>
      <c r="L280" s="34"/>
      <c r="M280" s="165" t="s">
        <v>1</v>
      </c>
      <c r="N280" s="166" t="s">
        <v>41</v>
      </c>
      <c r="O280" s="59"/>
      <c r="P280" s="167">
        <f t="shared" si="1"/>
        <v>0</v>
      </c>
      <c r="Q280" s="167">
        <v>0.21734000000000001</v>
      </c>
      <c r="R280" s="167">
        <f t="shared" si="2"/>
        <v>0.86936000000000002</v>
      </c>
      <c r="S280" s="167">
        <v>0</v>
      </c>
      <c r="T280" s="168">
        <f t="shared" si="3"/>
        <v>0</v>
      </c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R280" s="169" t="s">
        <v>144</v>
      </c>
      <c r="AT280" s="169" t="s">
        <v>139</v>
      </c>
      <c r="AU280" s="169" t="s">
        <v>85</v>
      </c>
      <c r="AY280" s="18" t="s">
        <v>137</v>
      </c>
      <c r="BE280" s="170">
        <f t="shared" si="4"/>
        <v>0</v>
      </c>
      <c r="BF280" s="170">
        <f t="shared" si="5"/>
        <v>0</v>
      </c>
      <c r="BG280" s="170">
        <f t="shared" si="6"/>
        <v>0</v>
      </c>
      <c r="BH280" s="170">
        <f t="shared" si="7"/>
        <v>0</v>
      </c>
      <c r="BI280" s="170">
        <f t="shared" si="8"/>
        <v>0</v>
      </c>
      <c r="BJ280" s="18" t="s">
        <v>81</v>
      </c>
      <c r="BK280" s="170">
        <f t="shared" si="9"/>
        <v>0</v>
      </c>
      <c r="BL280" s="18" t="s">
        <v>144</v>
      </c>
      <c r="BM280" s="169" t="s">
        <v>493</v>
      </c>
    </row>
    <row r="281" spans="1:65" s="2" customFormat="1" ht="21.75" customHeight="1">
      <c r="A281" s="33"/>
      <c r="B281" s="157"/>
      <c r="C281" s="203" t="s">
        <v>494</v>
      </c>
      <c r="D281" s="203" t="s">
        <v>296</v>
      </c>
      <c r="E281" s="204" t="s">
        <v>495</v>
      </c>
      <c r="F281" s="205" t="s">
        <v>496</v>
      </c>
      <c r="G281" s="206" t="s">
        <v>352</v>
      </c>
      <c r="H281" s="207">
        <v>4</v>
      </c>
      <c r="I281" s="208"/>
      <c r="J281" s="209">
        <f t="shared" si="0"/>
        <v>0</v>
      </c>
      <c r="K281" s="205" t="s">
        <v>143</v>
      </c>
      <c r="L281" s="210"/>
      <c r="M281" s="211" t="s">
        <v>1</v>
      </c>
      <c r="N281" s="212" t="s">
        <v>41</v>
      </c>
      <c r="O281" s="59"/>
      <c r="P281" s="167">
        <f t="shared" si="1"/>
        <v>0</v>
      </c>
      <c r="Q281" s="167">
        <v>0.16200000000000001</v>
      </c>
      <c r="R281" s="167">
        <f t="shared" si="2"/>
        <v>0.64800000000000002</v>
      </c>
      <c r="S281" s="167">
        <v>0</v>
      </c>
      <c r="T281" s="168">
        <f t="shared" si="3"/>
        <v>0</v>
      </c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R281" s="169" t="s">
        <v>190</v>
      </c>
      <c r="AT281" s="169" t="s">
        <v>296</v>
      </c>
      <c r="AU281" s="169" t="s">
        <v>85</v>
      </c>
      <c r="AY281" s="18" t="s">
        <v>137</v>
      </c>
      <c r="BE281" s="170">
        <f t="shared" si="4"/>
        <v>0</v>
      </c>
      <c r="BF281" s="170">
        <f t="shared" si="5"/>
        <v>0</v>
      </c>
      <c r="BG281" s="170">
        <f t="shared" si="6"/>
        <v>0</v>
      </c>
      <c r="BH281" s="170">
        <f t="shared" si="7"/>
        <v>0</v>
      </c>
      <c r="BI281" s="170">
        <f t="shared" si="8"/>
        <v>0</v>
      </c>
      <c r="BJ281" s="18" t="s">
        <v>81</v>
      </c>
      <c r="BK281" s="170">
        <f t="shared" si="9"/>
        <v>0</v>
      </c>
      <c r="BL281" s="18" t="s">
        <v>144</v>
      </c>
      <c r="BM281" s="169" t="s">
        <v>497</v>
      </c>
    </row>
    <row r="282" spans="1:65" s="12" customFormat="1" ht="22.9" customHeight="1">
      <c r="B282" s="144"/>
      <c r="D282" s="145" t="s">
        <v>75</v>
      </c>
      <c r="E282" s="155" t="s">
        <v>498</v>
      </c>
      <c r="F282" s="155" t="s">
        <v>499</v>
      </c>
      <c r="I282" s="147"/>
      <c r="J282" s="156">
        <f>BK282</f>
        <v>0</v>
      </c>
      <c r="L282" s="144"/>
      <c r="M282" s="149"/>
      <c r="N282" s="150"/>
      <c r="O282" s="150"/>
      <c r="P282" s="151">
        <f>P283</f>
        <v>0</v>
      </c>
      <c r="Q282" s="150"/>
      <c r="R282" s="151">
        <f>R283</f>
        <v>0</v>
      </c>
      <c r="S282" s="150"/>
      <c r="T282" s="152">
        <f>T283</f>
        <v>0</v>
      </c>
      <c r="AR282" s="145" t="s">
        <v>81</v>
      </c>
      <c r="AT282" s="153" t="s">
        <v>75</v>
      </c>
      <c r="AU282" s="153" t="s">
        <v>81</v>
      </c>
      <c r="AY282" s="145" t="s">
        <v>137</v>
      </c>
      <c r="BK282" s="154">
        <f>BK283</f>
        <v>0</v>
      </c>
    </row>
    <row r="283" spans="1:65" s="2" customFormat="1" ht="21.75" customHeight="1">
      <c r="A283" s="33"/>
      <c r="B283" s="157"/>
      <c r="C283" s="158" t="s">
        <v>500</v>
      </c>
      <c r="D283" s="158" t="s">
        <v>139</v>
      </c>
      <c r="E283" s="159" t="s">
        <v>501</v>
      </c>
      <c r="F283" s="160" t="s">
        <v>502</v>
      </c>
      <c r="G283" s="161" t="s">
        <v>275</v>
      </c>
      <c r="H283" s="162">
        <v>413.64699999999999</v>
      </c>
      <c r="I283" s="163"/>
      <c r="J283" s="164">
        <f>ROUND(I283*H283,2)</f>
        <v>0</v>
      </c>
      <c r="K283" s="160" t="s">
        <v>143</v>
      </c>
      <c r="L283" s="34"/>
      <c r="M283" s="165" t="s">
        <v>1</v>
      </c>
      <c r="N283" s="166" t="s">
        <v>41</v>
      </c>
      <c r="O283" s="59"/>
      <c r="P283" s="167">
        <f>O283*H283</f>
        <v>0</v>
      </c>
      <c r="Q283" s="167">
        <v>0</v>
      </c>
      <c r="R283" s="167">
        <f>Q283*H283</f>
        <v>0</v>
      </c>
      <c r="S283" s="167">
        <v>0</v>
      </c>
      <c r="T283" s="168">
        <f>S283*H283</f>
        <v>0</v>
      </c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R283" s="169" t="s">
        <v>144</v>
      </c>
      <c r="AT283" s="169" t="s">
        <v>139</v>
      </c>
      <c r="AU283" s="169" t="s">
        <v>85</v>
      </c>
      <c r="AY283" s="18" t="s">
        <v>137</v>
      </c>
      <c r="BE283" s="170">
        <f>IF(N283="základní",J283,0)</f>
        <v>0</v>
      </c>
      <c r="BF283" s="170">
        <f>IF(N283="snížená",J283,0)</f>
        <v>0</v>
      </c>
      <c r="BG283" s="170">
        <f>IF(N283="zákl. přenesená",J283,0)</f>
        <v>0</v>
      </c>
      <c r="BH283" s="170">
        <f>IF(N283="sníž. přenesená",J283,0)</f>
        <v>0</v>
      </c>
      <c r="BI283" s="170">
        <f>IF(N283="nulová",J283,0)</f>
        <v>0</v>
      </c>
      <c r="BJ283" s="18" t="s">
        <v>81</v>
      </c>
      <c r="BK283" s="170">
        <f>ROUND(I283*H283,2)</f>
        <v>0</v>
      </c>
      <c r="BL283" s="18" t="s">
        <v>144</v>
      </c>
      <c r="BM283" s="169" t="s">
        <v>503</v>
      </c>
    </row>
    <row r="284" spans="1:65" s="12" customFormat="1" ht="25.9" customHeight="1">
      <c r="B284" s="144"/>
      <c r="D284" s="145" t="s">
        <v>75</v>
      </c>
      <c r="E284" s="146" t="s">
        <v>504</v>
      </c>
      <c r="F284" s="146" t="s">
        <v>505</v>
      </c>
      <c r="I284" s="147"/>
      <c r="J284" s="148">
        <f>BK284</f>
        <v>0</v>
      </c>
      <c r="L284" s="144"/>
      <c r="M284" s="149"/>
      <c r="N284" s="150"/>
      <c r="O284" s="150"/>
      <c r="P284" s="151">
        <f>P285+P289+P291</f>
        <v>0</v>
      </c>
      <c r="Q284" s="150"/>
      <c r="R284" s="151">
        <f>R285+R289+R291</f>
        <v>0</v>
      </c>
      <c r="S284" s="150"/>
      <c r="T284" s="152">
        <f>T285+T289+T291</f>
        <v>0</v>
      </c>
      <c r="AR284" s="145" t="s">
        <v>161</v>
      </c>
      <c r="AT284" s="153" t="s">
        <v>75</v>
      </c>
      <c r="AU284" s="153" t="s">
        <v>76</v>
      </c>
      <c r="AY284" s="145" t="s">
        <v>137</v>
      </c>
      <c r="BK284" s="154">
        <f>BK285+BK289+BK291</f>
        <v>0</v>
      </c>
    </row>
    <row r="285" spans="1:65" s="12" customFormat="1" ht="22.9" customHeight="1">
      <c r="B285" s="144"/>
      <c r="D285" s="145" t="s">
        <v>75</v>
      </c>
      <c r="E285" s="155" t="s">
        <v>506</v>
      </c>
      <c r="F285" s="155" t="s">
        <v>507</v>
      </c>
      <c r="I285" s="147"/>
      <c r="J285" s="156">
        <f>BK285</f>
        <v>0</v>
      </c>
      <c r="L285" s="144"/>
      <c r="M285" s="149"/>
      <c r="N285" s="150"/>
      <c r="O285" s="150"/>
      <c r="P285" s="151">
        <f>SUM(P286:P288)</f>
        <v>0</v>
      </c>
      <c r="Q285" s="150"/>
      <c r="R285" s="151">
        <f>SUM(R286:R288)</f>
        <v>0</v>
      </c>
      <c r="S285" s="150"/>
      <c r="T285" s="152">
        <f>SUM(T286:T288)</f>
        <v>0</v>
      </c>
      <c r="AR285" s="145" t="s">
        <v>161</v>
      </c>
      <c r="AT285" s="153" t="s">
        <v>75</v>
      </c>
      <c r="AU285" s="153" t="s">
        <v>81</v>
      </c>
      <c r="AY285" s="145" t="s">
        <v>137</v>
      </c>
      <c r="BK285" s="154">
        <f>SUM(BK286:BK288)</f>
        <v>0</v>
      </c>
    </row>
    <row r="286" spans="1:65" s="2" customFormat="1" ht="16.5" customHeight="1">
      <c r="A286" s="33"/>
      <c r="B286" s="157"/>
      <c r="C286" s="158" t="s">
        <v>508</v>
      </c>
      <c r="D286" s="158" t="s">
        <v>139</v>
      </c>
      <c r="E286" s="159" t="s">
        <v>509</v>
      </c>
      <c r="F286" s="160" t="s">
        <v>510</v>
      </c>
      <c r="G286" s="161" t="s">
        <v>511</v>
      </c>
      <c r="H286" s="162">
        <v>1</v>
      </c>
      <c r="I286" s="163"/>
      <c r="J286" s="164">
        <f>ROUND(I286*H286,2)</f>
        <v>0</v>
      </c>
      <c r="K286" s="160" t="s">
        <v>143</v>
      </c>
      <c r="L286" s="34"/>
      <c r="M286" s="165" t="s">
        <v>1</v>
      </c>
      <c r="N286" s="166" t="s">
        <v>41</v>
      </c>
      <c r="O286" s="59"/>
      <c r="P286" s="167">
        <f>O286*H286</f>
        <v>0</v>
      </c>
      <c r="Q286" s="167">
        <v>0</v>
      </c>
      <c r="R286" s="167">
        <f>Q286*H286</f>
        <v>0</v>
      </c>
      <c r="S286" s="167">
        <v>0</v>
      </c>
      <c r="T286" s="168">
        <f>S286*H286</f>
        <v>0</v>
      </c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R286" s="169" t="s">
        <v>512</v>
      </c>
      <c r="AT286" s="169" t="s">
        <v>139</v>
      </c>
      <c r="AU286" s="169" t="s">
        <v>85</v>
      </c>
      <c r="AY286" s="18" t="s">
        <v>137</v>
      </c>
      <c r="BE286" s="170">
        <f>IF(N286="základní",J286,0)</f>
        <v>0</v>
      </c>
      <c r="BF286" s="170">
        <f>IF(N286="snížená",J286,0)</f>
        <v>0</v>
      </c>
      <c r="BG286" s="170">
        <f>IF(N286="zákl. přenesená",J286,0)</f>
        <v>0</v>
      </c>
      <c r="BH286" s="170">
        <f>IF(N286="sníž. přenesená",J286,0)</f>
        <v>0</v>
      </c>
      <c r="BI286" s="170">
        <f>IF(N286="nulová",J286,0)</f>
        <v>0</v>
      </c>
      <c r="BJ286" s="18" t="s">
        <v>81</v>
      </c>
      <c r="BK286" s="170">
        <f>ROUND(I286*H286,2)</f>
        <v>0</v>
      </c>
      <c r="BL286" s="18" t="s">
        <v>512</v>
      </c>
      <c r="BM286" s="169" t="s">
        <v>513</v>
      </c>
    </row>
    <row r="287" spans="1:65" s="2" customFormat="1" ht="16.5" customHeight="1">
      <c r="A287" s="33"/>
      <c r="B287" s="157"/>
      <c r="C287" s="158" t="s">
        <v>514</v>
      </c>
      <c r="D287" s="158" t="s">
        <v>139</v>
      </c>
      <c r="E287" s="159" t="s">
        <v>515</v>
      </c>
      <c r="F287" s="160" t="s">
        <v>516</v>
      </c>
      <c r="G287" s="161" t="s">
        <v>511</v>
      </c>
      <c r="H287" s="162">
        <v>1</v>
      </c>
      <c r="I287" s="163"/>
      <c r="J287" s="164">
        <f>ROUND(I287*H287,2)</f>
        <v>0</v>
      </c>
      <c r="K287" s="160" t="s">
        <v>143</v>
      </c>
      <c r="L287" s="34"/>
      <c r="M287" s="165" t="s">
        <v>1</v>
      </c>
      <c r="N287" s="166" t="s">
        <v>41</v>
      </c>
      <c r="O287" s="59"/>
      <c r="P287" s="167">
        <f>O287*H287</f>
        <v>0</v>
      </c>
      <c r="Q287" s="167">
        <v>0</v>
      </c>
      <c r="R287" s="167">
        <f>Q287*H287</f>
        <v>0</v>
      </c>
      <c r="S287" s="167">
        <v>0</v>
      </c>
      <c r="T287" s="168">
        <f>S287*H287</f>
        <v>0</v>
      </c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R287" s="169" t="s">
        <v>512</v>
      </c>
      <c r="AT287" s="169" t="s">
        <v>139</v>
      </c>
      <c r="AU287" s="169" t="s">
        <v>85</v>
      </c>
      <c r="AY287" s="18" t="s">
        <v>137</v>
      </c>
      <c r="BE287" s="170">
        <f>IF(N287="základní",J287,0)</f>
        <v>0</v>
      </c>
      <c r="BF287" s="170">
        <f>IF(N287="snížená",J287,0)</f>
        <v>0</v>
      </c>
      <c r="BG287" s="170">
        <f>IF(N287="zákl. přenesená",J287,0)</f>
        <v>0</v>
      </c>
      <c r="BH287" s="170">
        <f>IF(N287="sníž. přenesená",J287,0)</f>
        <v>0</v>
      </c>
      <c r="BI287" s="170">
        <f>IF(N287="nulová",J287,0)</f>
        <v>0</v>
      </c>
      <c r="BJ287" s="18" t="s">
        <v>81</v>
      </c>
      <c r="BK287" s="170">
        <f>ROUND(I287*H287,2)</f>
        <v>0</v>
      </c>
      <c r="BL287" s="18" t="s">
        <v>512</v>
      </c>
      <c r="BM287" s="169" t="s">
        <v>517</v>
      </c>
    </row>
    <row r="288" spans="1:65" s="2" customFormat="1" ht="16.5" customHeight="1">
      <c r="A288" s="33"/>
      <c r="B288" s="157"/>
      <c r="C288" s="158" t="s">
        <v>518</v>
      </c>
      <c r="D288" s="158" t="s">
        <v>139</v>
      </c>
      <c r="E288" s="159" t="s">
        <v>519</v>
      </c>
      <c r="F288" s="160" t="s">
        <v>520</v>
      </c>
      <c r="G288" s="161" t="s">
        <v>511</v>
      </c>
      <c r="H288" s="162">
        <v>1</v>
      </c>
      <c r="I288" s="163"/>
      <c r="J288" s="164">
        <f>ROUND(I288*H288,2)</f>
        <v>0</v>
      </c>
      <c r="K288" s="160" t="s">
        <v>143</v>
      </c>
      <c r="L288" s="34"/>
      <c r="M288" s="165" t="s">
        <v>1</v>
      </c>
      <c r="N288" s="166" t="s">
        <v>41</v>
      </c>
      <c r="O288" s="59"/>
      <c r="P288" s="167">
        <f>O288*H288</f>
        <v>0</v>
      </c>
      <c r="Q288" s="167">
        <v>0</v>
      </c>
      <c r="R288" s="167">
        <f>Q288*H288</f>
        <v>0</v>
      </c>
      <c r="S288" s="167">
        <v>0</v>
      </c>
      <c r="T288" s="168">
        <f>S288*H288</f>
        <v>0</v>
      </c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R288" s="169" t="s">
        <v>512</v>
      </c>
      <c r="AT288" s="169" t="s">
        <v>139</v>
      </c>
      <c r="AU288" s="169" t="s">
        <v>85</v>
      </c>
      <c r="AY288" s="18" t="s">
        <v>137</v>
      </c>
      <c r="BE288" s="170">
        <f>IF(N288="základní",J288,0)</f>
        <v>0</v>
      </c>
      <c r="BF288" s="170">
        <f>IF(N288="snížená",J288,0)</f>
        <v>0</v>
      </c>
      <c r="BG288" s="170">
        <f>IF(N288="zákl. přenesená",J288,0)</f>
        <v>0</v>
      </c>
      <c r="BH288" s="170">
        <f>IF(N288="sníž. přenesená",J288,0)</f>
        <v>0</v>
      </c>
      <c r="BI288" s="170">
        <f>IF(N288="nulová",J288,0)</f>
        <v>0</v>
      </c>
      <c r="BJ288" s="18" t="s">
        <v>81</v>
      </c>
      <c r="BK288" s="170">
        <f>ROUND(I288*H288,2)</f>
        <v>0</v>
      </c>
      <c r="BL288" s="18" t="s">
        <v>512</v>
      </c>
      <c r="BM288" s="169" t="s">
        <v>521</v>
      </c>
    </row>
    <row r="289" spans="1:65" s="12" customFormat="1" ht="22.9" customHeight="1">
      <c r="B289" s="144"/>
      <c r="D289" s="145" t="s">
        <v>75</v>
      </c>
      <c r="E289" s="155" t="s">
        <v>522</v>
      </c>
      <c r="F289" s="155" t="s">
        <v>523</v>
      </c>
      <c r="I289" s="147"/>
      <c r="J289" s="156">
        <f>BK289</f>
        <v>0</v>
      </c>
      <c r="L289" s="144"/>
      <c r="M289" s="149"/>
      <c r="N289" s="150"/>
      <c r="O289" s="150"/>
      <c r="P289" s="151">
        <f>P290</f>
        <v>0</v>
      </c>
      <c r="Q289" s="150"/>
      <c r="R289" s="151">
        <f>R290</f>
        <v>0</v>
      </c>
      <c r="S289" s="150"/>
      <c r="T289" s="152">
        <f>T290</f>
        <v>0</v>
      </c>
      <c r="AR289" s="145" t="s">
        <v>161</v>
      </c>
      <c r="AT289" s="153" t="s">
        <v>75</v>
      </c>
      <c r="AU289" s="153" t="s">
        <v>81</v>
      </c>
      <c r="AY289" s="145" t="s">
        <v>137</v>
      </c>
      <c r="BK289" s="154">
        <f>BK290</f>
        <v>0</v>
      </c>
    </row>
    <row r="290" spans="1:65" s="2" customFormat="1" ht="16.5" customHeight="1">
      <c r="A290" s="33"/>
      <c r="B290" s="157"/>
      <c r="C290" s="158" t="s">
        <v>524</v>
      </c>
      <c r="D290" s="158" t="s">
        <v>139</v>
      </c>
      <c r="E290" s="159" t="s">
        <v>525</v>
      </c>
      <c r="F290" s="160" t="s">
        <v>523</v>
      </c>
      <c r="G290" s="161" t="s">
        <v>511</v>
      </c>
      <c r="H290" s="162">
        <v>1</v>
      </c>
      <c r="I290" s="163"/>
      <c r="J290" s="164">
        <f>ROUND(I290*H290,2)</f>
        <v>0</v>
      </c>
      <c r="K290" s="160" t="s">
        <v>143</v>
      </c>
      <c r="L290" s="34"/>
      <c r="M290" s="165" t="s">
        <v>1</v>
      </c>
      <c r="N290" s="166" t="s">
        <v>41</v>
      </c>
      <c r="O290" s="59"/>
      <c r="P290" s="167">
        <f>O290*H290</f>
        <v>0</v>
      </c>
      <c r="Q290" s="167">
        <v>0</v>
      </c>
      <c r="R290" s="167">
        <f>Q290*H290</f>
        <v>0</v>
      </c>
      <c r="S290" s="167">
        <v>0</v>
      </c>
      <c r="T290" s="168">
        <f>S290*H290</f>
        <v>0</v>
      </c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R290" s="169" t="s">
        <v>512</v>
      </c>
      <c r="AT290" s="169" t="s">
        <v>139</v>
      </c>
      <c r="AU290" s="169" t="s">
        <v>85</v>
      </c>
      <c r="AY290" s="18" t="s">
        <v>137</v>
      </c>
      <c r="BE290" s="170">
        <f>IF(N290="základní",J290,0)</f>
        <v>0</v>
      </c>
      <c r="BF290" s="170">
        <f>IF(N290="snížená",J290,0)</f>
        <v>0</v>
      </c>
      <c r="BG290" s="170">
        <f>IF(N290="zákl. přenesená",J290,0)</f>
        <v>0</v>
      </c>
      <c r="BH290" s="170">
        <f>IF(N290="sníž. přenesená",J290,0)</f>
        <v>0</v>
      </c>
      <c r="BI290" s="170">
        <f>IF(N290="nulová",J290,0)</f>
        <v>0</v>
      </c>
      <c r="BJ290" s="18" t="s">
        <v>81</v>
      </c>
      <c r="BK290" s="170">
        <f>ROUND(I290*H290,2)</f>
        <v>0</v>
      </c>
      <c r="BL290" s="18" t="s">
        <v>512</v>
      </c>
      <c r="BM290" s="169" t="s">
        <v>526</v>
      </c>
    </row>
    <row r="291" spans="1:65" s="12" customFormat="1" ht="22.9" customHeight="1">
      <c r="B291" s="144"/>
      <c r="D291" s="145" t="s">
        <v>75</v>
      </c>
      <c r="E291" s="155" t="s">
        <v>527</v>
      </c>
      <c r="F291" s="155" t="s">
        <v>528</v>
      </c>
      <c r="I291" s="147"/>
      <c r="J291" s="156">
        <f>BK291</f>
        <v>0</v>
      </c>
      <c r="L291" s="144"/>
      <c r="M291" s="149"/>
      <c r="N291" s="150"/>
      <c r="O291" s="150"/>
      <c r="P291" s="151">
        <f>P292</f>
        <v>0</v>
      </c>
      <c r="Q291" s="150"/>
      <c r="R291" s="151">
        <f>R292</f>
        <v>0</v>
      </c>
      <c r="S291" s="150"/>
      <c r="T291" s="152">
        <f>T292</f>
        <v>0</v>
      </c>
      <c r="AR291" s="145" t="s">
        <v>161</v>
      </c>
      <c r="AT291" s="153" t="s">
        <v>75</v>
      </c>
      <c r="AU291" s="153" t="s">
        <v>81</v>
      </c>
      <c r="AY291" s="145" t="s">
        <v>137</v>
      </c>
      <c r="BK291" s="154">
        <f>BK292</f>
        <v>0</v>
      </c>
    </row>
    <row r="292" spans="1:65" s="2" customFormat="1" ht="16.5" customHeight="1">
      <c r="A292" s="33"/>
      <c r="B292" s="157"/>
      <c r="C292" s="158" t="s">
        <v>529</v>
      </c>
      <c r="D292" s="158" t="s">
        <v>139</v>
      </c>
      <c r="E292" s="159" t="s">
        <v>530</v>
      </c>
      <c r="F292" s="160" t="s">
        <v>528</v>
      </c>
      <c r="G292" s="161" t="s">
        <v>511</v>
      </c>
      <c r="H292" s="162">
        <v>1</v>
      </c>
      <c r="I292" s="163"/>
      <c r="J292" s="164">
        <f>ROUND(I292*H292,2)</f>
        <v>0</v>
      </c>
      <c r="K292" s="160" t="s">
        <v>143</v>
      </c>
      <c r="L292" s="34"/>
      <c r="M292" s="213" t="s">
        <v>1</v>
      </c>
      <c r="N292" s="214" t="s">
        <v>41</v>
      </c>
      <c r="O292" s="215"/>
      <c r="P292" s="216">
        <f>O292*H292</f>
        <v>0</v>
      </c>
      <c r="Q292" s="216">
        <v>0</v>
      </c>
      <c r="R292" s="216">
        <f>Q292*H292</f>
        <v>0</v>
      </c>
      <c r="S292" s="216">
        <v>0</v>
      </c>
      <c r="T292" s="217">
        <f>S292*H292</f>
        <v>0</v>
      </c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R292" s="169" t="s">
        <v>512</v>
      </c>
      <c r="AT292" s="169" t="s">
        <v>139</v>
      </c>
      <c r="AU292" s="169" t="s">
        <v>85</v>
      </c>
      <c r="AY292" s="18" t="s">
        <v>137</v>
      </c>
      <c r="BE292" s="170">
        <f>IF(N292="základní",J292,0)</f>
        <v>0</v>
      </c>
      <c r="BF292" s="170">
        <f>IF(N292="snížená",J292,0)</f>
        <v>0</v>
      </c>
      <c r="BG292" s="170">
        <f>IF(N292="zákl. přenesená",J292,0)</f>
        <v>0</v>
      </c>
      <c r="BH292" s="170">
        <f>IF(N292="sníž. přenesená",J292,0)</f>
        <v>0</v>
      </c>
      <c r="BI292" s="170">
        <f>IF(N292="nulová",J292,0)</f>
        <v>0</v>
      </c>
      <c r="BJ292" s="18" t="s">
        <v>81</v>
      </c>
      <c r="BK292" s="170">
        <f>ROUND(I292*H292,2)</f>
        <v>0</v>
      </c>
      <c r="BL292" s="18" t="s">
        <v>512</v>
      </c>
      <c r="BM292" s="169" t="s">
        <v>531</v>
      </c>
    </row>
    <row r="293" spans="1:65" s="2" customFormat="1" ht="6.95" customHeight="1">
      <c r="A293" s="33"/>
      <c r="B293" s="48"/>
      <c r="C293" s="49"/>
      <c r="D293" s="49"/>
      <c r="E293" s="49"/>
      <c r="F293" s="49"/>
      <c r="G293" s="49"/>
      <c r="H293" s="49"/>
      <c r="I293" s="117"/>
      <c r="J293" s="49"/>
      <c r="K293" s="49"/>
      <c r="L293" s="34"/>
      <c r="M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</row>
  </sheetData>
  <autoFilter ref="C121:K292" xr:uid="{00000000-0009-0000-0000-000001000000}"/>
  <mergeCells count="6">
    <mergeCell ref="L2:V2"/>
    <mergeCell ref="E7:H7"/>
    <mergeCell ref="E16:H16"/>
    <mergeCell ref="E25:H25"/>
    <mergeCell ref="E85:H85"/>
    <mergeCell ref="E114:H114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14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25" style="1" customWidth="1"/>
    <col min="4" max="4" width="75.83203125" style="1" customWidth="1"/>
    <col min="5" max="5" width="13.33203125" style="1" customWidth="1"/>
    <col min="6" max="6" width="20" style="1" customWidth="1"/>
    <col min="7" max="7" width="1.6640625" style="1" customWidth="1"/>
    <col min="8" max="8" width="8.33203125" style="1" customWidth="1"/>
  </cols>
  <sheetData>
    <row r="1" spans="1:8" s="1" customFormat="1" ht="11.25" customHeight="1"/>
    <row r="2" spans="1:8" s="1" customFormat="1" ht="36.950000000000003" customHeight="1"/>
    <row r="3" spans="1:8" s="1" customFormat="1" ht="6.95" customHeight="1">
      <c r="B3" s="19"/>
      <c r="C3" s="20"/>
      <c r="D3" s="20"/>
      <c r="E3" s="20"/>
      <c r="F3" s="20"/>
      <c r="G3" s="20"/>
      <c r="H3" s="21"/>
    </row>
    <row r="4" spans="1:8" s="1" customFormat="1" ht="24.95" customHeight="1">
      <c r="B4" s="21"/>
      <c r="C4" s="22" t="s">
        <v>532</v>
      </c>
      <c r="H4" s="21"/>
    </row>
    <row r="5" spans="1:8" s="1" customFormat="1" ht="12" customHeight="1">
      <c r="B5" s="21"/>
      <c r="C5" s="25" t="s">
        <v>13</v>
      </c>
      <c r="D5" s="234" t="s">
        <v>14</v>
      </c>
      <c r="E5" s="230"/>
      <c r="F5" s="230"/>
      <c r="H5" s="21"/>
    </row>
    <row r="6" spans="1:8" s="1" customFormat="1" ht="36.950000000000003" customHeight="1">
      <c r="B6" s="21"/>
      <c r="C6" s="27" t="s">
        <v>16</v>
      </c>
      <c r="D6" s="231" t="s">
        <v>17</v>
      </c>
      <c r="E6" s="230"/>
      <c r="F6" s="230"/>
      <c r="H6" s="21"/>
    </row>
    <row r="7" spans="1:8" s="1" customFormat="1" ht="16.5" customHeight="1">
      <c r="B7" s="21"/>
      <c r="C7" s="28" t="s">
        <v>22</v>
      </c>
      <c r="D7" s="56" t="str">
        <f>'Rekapitulace stavby'!AN8</f>
        <v>29. 9. 2020</v>
      </c>
      <c r="H7" s="21"/>
    </row>
    <row r="8" spans="1:8" s="2" customFormat="1" ht="10.9" customHeight="1">
      <c r="A8" s="33"/>
      <c r="B8" s="34"/>
      <c r="C8" s="33"/>
      <c r="D8" s="33"/>
      <c r="E8" s="33"/>
      <c r="F8" s="33"/>
      <c r="G8" s="33"/>
      <c r="H8" s="34"/>
    </row>
    <row r="9" spans="1:8" s="11" customFormat="1" ht="29.25" customHeight="1">
      <c r="A9" s="133"/>
      <c r="B9" s="134"/>
      <c r="C9" s="135" t="s">
        <v>57</v>
      </c>
      <c r="D9" s="136" t="s">
        <v>58</v>
      </c>
      <c r="E9" s="136" t="s">
        <v>124</v>
      </c>
      <c r="F9" s="138" t="s">
        <v>533</v>
      </c>
      <c r="G9" s="133"/>
      <c r="H9" s="134"/>
    </row>
    <row r="10" spans="1:8" s="2" customFormat="1" ht="26.45" customHeight="1">
      <c r="A10" s="33"/>
      <c r="B10" s="34"/>
      <c r="C10" s="218" t="s">
        <v>14</v>
      </c>
      <c r="D10" s="218" t="s">
        <v>17</v>
      </c>
      <c r="E10" s="33"/>
      <c r="F10" s="33"/>
      <c r="G10" s="33"/>
      <c r="H10" s="34"/>
    </row>
    <row r="11" spans="1:8" s="2" customFormat="1" ht="16.899999999999999" customHeight="1">
      <c r="A11" s="33"/>
      <c r="B11" s="34"/>
      <c r="C11" s="219" t="s">
        <v>105</v>
      </c>
      <c r="D11" s="220" t="s">
        <v>1</v>
      </c>
      <c r="E11" s="221" t="s">
        <v>1</v>
      </c>
      <c r="F11" s="222">
        <v>210.04599999999999</v>
      </c>
      <c r="G11" s="33"/>
      <c r="H11" s="34"/>
    </row>
    <row r="12" spans="1:8" s="2" customFormat="1" ht="16.899999999999999" customHeight="1">
      <c r="A12" s="33"/>
      <c r="B12" s="34"/>
      <c r="C12" s="223" t="s">
        <v>1</v>
      </c>
      <c r="D12" s="223" t="s">
        <v>245</v>
      </c>
      <c r="E12" s="18" t="s">
        <v>1</v>
      </c>
      <c r="F12" s="224">
        <v>0</v>
      </c>
      <c r="G12" s="33"/>
      <c r="H12" s="34"/>
    </row>
    <row r="13" spans="1:8" s="2" customFormat="1" ht="16.899999999999999" customHeight="1">
      <c r="A13" s="33"/>
      <c r="B13" s="34"/>
      <c r="C13" s="223" t="s">
        <v>1</v>
      </c>
      <c r="D13" s="223" t="s">
        <v>246</v>
      </c>
      <c r="E13" s="18" t="s">
        <v>1</v>
      </c>
      <c r="F13" s="224">
        <v>490.94499999999999</v>
      </c>
      <c r="G13" s="33"/>
      <c r="H13" s="34"/>
    </row>
    <row r="14" spans="1:8" s="2" customFormat="1" ht="16.899999999999999" customHeight="1">
      <c r="A14" s="33"/>
      <c r="B14" s="34"/>
      <c r="C14" s="223" t="s">
        <v>1</v>
      </c>
      <c r="D14" s="223" t="s">
        <v>247</v>
      </c>
      <c r="E14" s="18" t="s">
        <v>1</v>
      </c>
      <c r="F14" s="224">
        <v>-280.899</v>
      </c>
      <c r="G14" s="33"/>
      <c r="H14" s="34"/>
    </row>
    <row r="15" spans="1:8" s="2" customFormat="1" ht="16.899999999999999" customHeight="1">
      <c r="A15" s="33"/>
      <c r="B15" s="34"/>
      <c r="C15" s="223" t="s">
        <v>105</v>
      </c>
      <c r="D15" s="223" t="s">
        <v>169</v>
      </c>
      <c r="E15" s="18" t="s">
        <v>1</v>
      </c>
      <c r="F15" s="224">
        <v>210.04599999999999</v>
      </c>
      <c r="G15" s="33"/>
      <c r="H15" s="34"/>
    </row>
    <row r="16" spans="1:8" s="2" customFormat="1" ht="16.899999999999999" customHeight="1">
      <c r="A16" s="33"/>
      <c r="B16" s="34"/>
      <c r="C16" s="225" t="s">
        <v>534</v>
      </c>
      <c r="D16" s="33"/>
      <c r="E16" s="33"/>
      <c r="F16" s="33"/>
      <c r="G16" s="33"/>
      <c r="H16" s="34"/>
    </row>
    <row r="17" spans="1:8" s="2" customFormat="1" ht="22.5">
      <c r="A17" s="33"/>
      <c r="B17" s="34"/>
      <c r="C17" s="223" t="s">
        <v>242</v>
      </c>
      <c r="D17" s="223" t="s">
        <v>243</v>
      </c>
      <c r="E17" s="18" t="s">
        <v>173</v>
      </c>
      <c r="F17" s="224">
        <v>105.023</v>
      </c>
      <c r="G17" s="33"/>
      <c r="H17" s="34"/>
    </row>
    <row r="18" spans="1:8" s="2" customFormat="1" ht="22.5">
      <c r="A18" s="33"/>
      <c r="B18" s="34"/>
      <c r="C18" s="223" t="s">
        <v>250</v>
      </c>
      <c r="D18" s="223" t="s">
        <v>251</v>
      </c>
      <c r="E18" s="18" t="s">
        <v>173</v>
      </c>
      <c r="F18" s="224">
        <v>525.11500000000001</v>
      </c>
      <c r="G18" s="33"/>
      <c r="H18" s="34"/>
    </row>
    <row r="19" spans="1:8" s="2" customFormat="1" ht="22.5">
      <c r="A19" s="33"/>
      <c r="B19" s="34"/>
      <c r="C19" s="223" t="s">
        <v>255</v>
      </c>
      <c r="D19" s="223" t="s">
        <v>256</v>
      </c>
      <c r="E19" s="18" t="s">
        <v>173</v>
      </c>
      <c r="F19" s="224">
        <v>105.023</v>
      </c>
      <c r="G19" s="33"/>
      <c r="H19" s="34"/>
    </row>
    <row r="20" spans="1:8" s="2" customFormat="1" ht="22.5">
      <c r="A20" s="33"/>
      <c r="B20" s="34"/>
      <c r="C20" s="223" t="s">
        <v>258</v>
      </c>
      <c r="D20" s="223" t="s">
        <v>259</v>
      </c>
      <c r="E20" s="18" t="s">
        <v>173</v>
      </c>
      <c r="F20" s="224">
        <v>525.11500000000001</v>
      </c>
      <c r="G20" s="33"/>
      <c r="H20" s="34"/>
    </row>
    <row r="21" spans="1:8" s="2" customFormat="1" ht="22.5">
      <c r="A21" s="33"/>
      <c r="B21" s="34"/>
      <c r="C21" s="223" t="s">
        <v>273</v>
      </c>
      <c r="D21" s="223" t="s">
        <v>274</v>
      </c>
      <c r="E21" s="18" t="s">
        <v>275</v>
      </c>
      <c r="F21" s="224">
        <v>420.09199999999998</v>
      </c>
      <c r="G21" s="33"/>
      <c r="H21" s="34"/>
    </row>
    <row r="22" spans="1:8" s="2" customFormat="1" ht="16.899999999999999" customHeight="1">
      <c r="A22" s="33"/>
      <c r="B22" s="34"/>
      <c r="C22" s="223" t="s">
        <v>279</v>
      </c>
      <c r="D22" s="223" t="s">
        <v>280</v>
      </c>
      <c r="E22" s="18" t="s">
        <v>173</v>
      </c>
      <c r="F22" s="224">
        <v>210.04599999999999</v>
      </c>
      <c r="G22" s="33"/>
      <c r="H22" s="34"/>
    </row>
    <row r="23" spans="1:8" s="2" customFormat="1" ht="16.899999999999999" customHeight="1">
      <c r="A23" s="33"/>
      <c r="B23" s="34"/>
      <c r="C23" s="219" t="s">
        <v>83</v>
      </c>
      <c r="D23" s="220" t="s">
        <v>1</v>
      </c>
      <c r="E23" s="221" t="s">
        <v>1</v>
      </c>
      <c r="F23" s="222">
        <v>523.75</v>
      </c>
      <c r="G23" s="33"/>
      <c r="H23" s="34"/>
    </row>
    <row r="24" spans="1:8" s="2" customFormat="1" ht="16.899999999999999" customHeight="1">
      <c r="A24" s="33"/>
      <c r="B24" s="34"/>
      <c r="C24" s="223" t="s">
        <v>1</v>
      </c>
      <c r="D24" s="223" t="s">
        <v>166</v>
      </c>
      <c r="E24" s="18" t="s">
        <v>1</v>
      </c>
      <c r="F24" s="224">
        <v>440</v>
      </c>
      <c r="G24" s="33"/>
      <c r="H24" s="34"/>
    </row>
    <row r="25" spans="1:8" s="2" customFormat="1" ht="16.899999999999999" customHeight="1">
      <c r="A25" s="33"/>
      <c r="B25" s="34"/>
      <c r="C25" s="223" t="s">
        <v>1</v>
      </c>
      <c r="D25" s="223" t="s">
        <v>167</v>
      </c>
      <c r="E25" s="18" t="s">
        <v>1</v>
      </c>
      <c r="F25" s="224">
        <v>52.5</v>
      </c>
      <c r="G25" s="33"/>
      <c r="H25" s="34"/>
    </row>
    <row r="26" spans="1:8" s="2" customFormat="1" ht="16.899999999999999" customHeight="1">
      <c r="A26" s="33"/>
      <c r="B26" s="34"/>
      <c r="C26" s="223" t="s">
        <v>1</v>
      </c>
      <c r="D26" s="223" t="s">
        <v>168</v>
      </c>
      <c r="E26" s="18" t="s">
        <v>1</v>
      </c>
      <c r="F26" s="224">
        <v>31.25</v>
      </c>
      <c r="G26" s="33"/>
      <c r="H26" s="34"/>
    </row>
    <row r="27" spans="1:8" s="2" customFormat="1" ht="16.899999999999999" customHeight="1">
      <c r="A27" s="33"/>
      <c r="B27" s="34"/>
      <c r="C27" s="223" t="s">
        <v>83</v>
      </c>
      <c r="D27" s="223" t="s">
        <v>169</v>
      </c>
      <c r="E27" s="18" t="s">
        <v>1</v>
      </c>
      <c r="F27" s="224">
        <v>523.75</v>
      </c>
      <c r="G27" s="33"/>
      <c r="H27" s="34"/>
    </row>
    <row r="28" spans="1:8" s="2" customFormat="1" ht="16.899999999999999" customHeight="1">
      <c r="A28" s="33"/>
      <c r="B28" s="34"/>
      <c r="C28" s="225" t="s">
        <v>534</v>
      </c>
      <c r="D28" s="33"/>
      <c r="E28" s="33"/>
      <c r="F28" s="33"/>
      <c r="G28" s="33"/>
      <c r="H28" s="34"/>
    </row>
    <row r="29" spans="1:8" s="2" customFormat="1" ht="16.899999999999999" customHeight="1">
      <c r="A29" s="33"/>
      <c r="B29" s="34"/>
      <c r="C29" s="223" t="s">
        <v>162</v>
      </c>
      <c r="D29" s="223" t="s">
        <v>163</v>
      </c>
      <c r="E29" s="18" t="s">
        <v>164</v>
      </c>
      <c r="F29" s="224">
        <v>523.75</v>
      </c>
      <c r="G29" s="33"/>
      <c r="H29" s="34"/>
    </row>
    <row r="30" spans="1:8" s="2" customFormat="1" ht="16.899999999999999" customHeight="1">
      <c r="A30" s="33"/>
      <c r="B30" s="34"/>
      <c r="C30" s="223" t="s">
        <v>231</v>
      </c>
      <c r="D30" s="223" t="s">
        <v>232</v>
      </c>
      <c r="E30" s="18" t="s">
        <v>173</v>
      </c>
      <c r="F30" s="224">
        <v>490.399</v>
      </c>
      <c r="G30" s="33"/>
      <c r="H30" s="34"/>
    </row>
    <row r="31" spans="1:8" s="2" customFormat="1" ht="16.899999999999999" customHeight="1">
      <c r="A31" s="33"/>
      <c r="B31" s="34"/>
      <c r="C31" s="223" t="s">
        <v>262</v>
      </c>
      <c r="D31" s="223" t="s">
        <v>263</v>
      </c>
      <c r="E31" s="18" t="s">
        <v>173</v>
      </c>
      <c r="F31" s="224">
        <v>245.2</v>
      </c>
      <c r="G31" s="33"/>
      <c r="H31" s="34"/>
    </row>
    <row r="32" spans="1:8" s="2" customFormat="1" ht="16.899999999999999" customHeight="1">
      <c r="A32" s="33"/>
      <c r="B32" s="34"/>
      <c r="C32" s="223" t="s">
        <v>309</v>
      </c>
      <c r="D32" s="223" t="s">
        <v>310</v>
      </c>
      <c r="E32" s="18" t="s">
        <v>164</v>
      </c>
      <c r="F32" s="224">
        <v>523.75</v>
      </c>
      <c r="G32" s="33"/>
      <c r="H32" s="34"/>
    </row>
    <row r="33" spans="1:8" s="2" customFormat="1" ht="16.899999999999999" customHeight="1">
      <c r="A33" s="33"/>
      <c r="B33" s="34"/>
      <c r="C33" s="223" t="s">
        <v>313</v>
      </c>
      <c r="D33" s="223" t="s">
        <v>314</v>
      </c>
      <c r="E33" s="18" t="s">
        <v>164</v>
      </c>
      <c r="F33" s="224">
        <v>261.875</v>
      </c>
      <c r="G33" s="33"/>
      <c r="H33" s="34"/>
    </row>
    <row r="34" spans="1:8" s="2" customFormat="1" ht="16.899999999999999" customHeight="1">
      <c r="A34" s="33"/>
      <c r="B34" s="34"/>
      <c r="C34" s="223" t="s">
        <v>328</v>
      </c>
      <c r="D34" s="223" t="s">
        <v>329</v>
      </c>
      <c r="E34" s="18" t="s">
        <v>164</v>
      </c>
      <c r="F34" s="224">
        <v>261.875</v>
      </c>
      <c r="G34" s="33"/>
      <c r="H34" s="34"/>
    </row>
    <row r="35" spans="1:8" s="2" customFormat="1" ht="16.899999999999999" customHeight="1">
      <c r="A35" s="33"/>
      <c r="B35" s="34"/>
      <c r="C35" s="219" t="s">
        <v>93</v>
      </c>
      <c r="D35" s="220" t="s">
        <v>1</v>
      </c>
      <c r="E35" s="221" t="s">
        <v>1</v>
      </c>
      <c r="F35" s="222">
        <v>154.286</v>
      </c>
      <c r="G35" s="33"/>
      <c r="H35" s="34"/>
    </row>
    <row r="36" spans="1:8" s="2" customFormat="1" ht="16.899999999999999" customHeight="1">
      <c r="A36" s="33"/>
      <c r="B36" s="34"/>
      <c r="C36" s="223" t="s">
        <v>1</v>
      </c>
      <c r="D36" s="223" t="s">
        <v>293</v>
      </c>
      <c r="E36" s="18" t="s">
        <v>1</v>
      </c>
      <c r="F36" s="224">
        <v>140.16900000000001</v>
      </c>
      <c r="G36" s="33"/>
      <c r="H36" s="34"/>
    </row>
    <row r="37" spans="1:8" s="2" customFormat="1" ht="16.899999999999999" customHeight="1">
      <c r="A37" s="33"/>
      <c r="B37" s="34"/>
      <c r="C37" s="223" t="s">
        <v>1</v>
      </c>
      <c r="D37" s="223" t="s">
        <v>294</v>
      </c>
      <c r="E37" s="18" t="s">
        <v>1</v>
      </c>
      <c r="F37" s="224">
        <v>14.117000000000001</v>
      </c>
      <c r="G37" s="33"/>
      <c r="H37" s="34"/>
    </row>
    <row r="38" spans="1:8" s="2" customFormat="1" ht="16.899999999999999" customHeight="1">
      <c r="A38" s="33"/>
      <c r="B38" s="34"/>
      <c r="C38" s="223" t="s">
        <v>93</v>
      </c>
      <c r="D38" s="223" t="s">
        <v>169</v>
      </c>
      <c r="E38" s="18" t="s">
        <v>1</v>
      </c>
      <c r="F38" s="224">
        <v>154.286</v>
      </c>
      <c r="G38" s="33"/>
      <c r="H38" s="34"/>
    </row>
    <row r="39" spans="1:8" s="2" customFormat="1" ht="16.899999999999999" customHeight="1">
      <c r="A39" s="33"/>
      <c r="B39" s="34"/>
      <c r="C39" s="225" t="s">
        <v>534</v>
      </c>
      <c r="D39" s="33"/>
      <c r="E39" s="33"/>
      <c r="F39" s="33"/>
      <c r="G39" s="33"/>
      <c r="H39" s="34"/>
    </row>
    <row r="40" spans="1:8" s="2" customFormat="1" ht="16.899999999999999" customHeight="1">
      <c r="A40" s="33"/>
      <c r="B40" s="34"/>
      <c r="C40" s="223" t="s">
        <v>290</v>
      </c>
      <c r="D40" s="223" t="s">
        <v>291</v>
      </c>
      <c r="E40" s="18" t="s">
        <v>173</v>
      </c>
      <c r="F40" s="224">
        <v>154.286</v>
      </c>
      <c r="G40" s="33"/>
      <c r="H40" s="34"/>
    </row>
    <row r="41" spans="1:8" s="2" customFormat="1" ht="16.899999999999999" customHeight="1">
      <c r="A41" s="33"/>
      <c r="B41" s="34"/>
      <c r="C41" s="223" t="s">
        <v>283</v>
      </c>
      <c r="D41" s="223" t="s">
        <v>284</v>
      </c>
      <c r="E41" s="18" t="s">
        <v>173</v>
      </c>
      <c r="F41" s="224">
        <v>280.899</v>
      </c>
      <c r="G41" s="33"/>
      <c r="H41" s="34"/>
    </row>
    <row r="42" spans="1:8" s="2" customFormat="1" ht="16.899999999999999" customHeight="1">
      <c r="A42" s="33"/>
      <c r="B42" s="34"/>
      <c r="C42" s="219" t="s">
        <v>95</v>
      </c>
      <c r="D42" s="220" t="s">
        <v>1</v>
      </c>
      <c r="E42" s="221" t="s">
        <v>1</v>
      </c>
      <c r="F42" s="222">
        <v>39.32</v>
      </c>
      <c r="G42" s="33"/>
      <c r="H42" s="34"/>
    </row>
    <row r="43" spans="1:8" s="2" customFormat="1" ht="16.899999999999999" customHeight="1">
      <c r="A43" s="33"/>
      <c r="B43" s="34"/>
      <c r="C43" s="223" t="s">
        <v>1</v>
      </c>
      <c r="D43" s="223" t="s">
        <v>346</v>
      </c>
      <c r="E43" s="18" t="s">
        <v>1</v>
      </c>
      <c r="F43" s="224">
        <v>36.250999999999998</v>
      </c>
      <c r="G43" s="33"/>
      <c r="H43" s="34"/>
    </row>
    <row r="44" spans="1:8" s="2" customFormat="1" ht="16.899999999999999" customHeight="1">
      <c r="A44" s="33"/>
      <c r="B44" s="34"/>
      <c r="C44" s="223" t="s">
        <v>1</v>
      </c>
      <c r="D44" s="223" t="s">
        <v>347</v>
      </c>
      <c r="E44" s="18" t="s">
        <v>1</v>
      </c>
      <c r="F44" s="224">
        <v>3.069</v>
      </c>
      <c r="G44" s="33"/>
      <c r="H44" s="34"/>
    </row>
    <row r="45" spans="1:8" s="2" customFormat="1" ht="16.899999999999999" customHeight="1">
      <c r="A45" s="33"/>
      <c r="B45" s="34"/>
      <c r="C45" s="223" t="s">
        <v>95</v>
      </c>
      <c r="D45" s="223" t="s">
        <v>169</v>
      </c>
      <c r="E45" s="18" t="s">
        <v>1</v>
      </c>
      <c r="F45" s="224">
        <v>39.32</v>
      </c>
      <c r="G45" s="33"/>
      <c r="H45" s="34"/>
    </row>
    <row r="46" spans="1:8" s="2" customFormat="1" ht="16.899999999999999" customHeight="1">
      <c r="A46" s="33"/>
      <c r="B46" s="34"/>
      <c r="C46" s="225" t="s">
        <v>534</v>
      </c>
      <c r="D46" s="33"/>
      <c r="E46" s="33"/>
      <c r="F46" s="33"/>
      <c r="G46" s="33"/>
      <c r="H46" s="34"/>
    </row>
    <row r="47" spans="1:8" s="2" customFormat="1" ht="16.899999999999999" customHeight="1">
      <c r="A47" s="33"/>
      <c r="B47" s="34"/>
      <c r="C47" s="223" t="s">
        <v>343</v>
      </c>
      <c r="D47" s="223" t="s">
        <v>344</v>
      </c>
      <c r="E47" s="18" t="s">
        <v>173</v>
      </c>
      <c r="F47" s="224">
        <v>39.32</v>
      </c>
      <c r="G47" s="33"/>
      <c r="H47" s="34"/>
    </row>
    <row r="48" spans="1:8" s="2" customFormat="1" ht="16.899999999999999" customHeight="1">
      <c r="A48" s="33"/>
      <c r="B48" s="34"/>
      <c r="C48" s="223" t="s">
        <v>283</v>
      </c>
      <c r="D48" s="223" t="s">
        <v>284</v>
      </c>
      <c r="E48" s="18" t="s">
        <v>173</v>
      </c>
      <c r="F48" s="224">
        <v>280.899</v>
      </c>
      <c r="G48" s="33"/>
      <c r="H48" s="34"/>
    </row>
    <row r="49" spans="1:8" s="2" customFormat="1" ht="16.899999999999999" customHeight="1">
      <c r="A49" s="33"/>
      <c r="B49" s="34"/>
      <c r="C49" s="219" t="s">
        <v>91</v>
      </c>
      <c r="D49" s="220" t="s">
        <v>1</v>
      </c>
      <c r="E49" s="221" t="s">
        <v>1</v>
      </c>
      <c r="F49" s="222">
        <v>437.108</v>
      </c>
      <c r="G49" s="33"/>
      <c r="H49" s="34"/>
    </row>
    <row r="50" spans="1:8" s="2" customFormat="1" ht="16.899999999999999" customHeight="1">
      <c r="A50" s="33"/>
      <c r="B50" s="34"/>
      <c r="C50" s="223" t="s">
        <v>1</v>
      </c>
      <c r="D50" s="223" t="s">
        <v>175</v>
      </c>
      <c r="E50" s="18" t="s">
        <v>1</v>
      </c>
      <c r="F50" s="224">
        <v>13.728</v>
      </c>
      <c r="G50" s="33"/>
      <c r="H50" s="34"/>
    </row>
    <row r="51" spans="1:8" s="2" customFormat="1" ht="16.899999999999999" customHeight="1">
      <c r="A51" s="33"/>
      <c r="B51" s="34"/>
      <c r="C51" s="223" t="s">
        <v>1</v>
      </c>
      <c r="D51" s="223" t="s">
        <v>176</v>
      </c>
      <c r="E51" s="18" t="s">
        <v>1</v>
      </c>
      <c r="F51" s="224">
        <v>10.407</v>
      </c>
      <c r="G51" s="33"/>
      <c r="H51" s="34"/>
    </row>
    <row r="52" spans="1:8" s="2" customFormat="1" ht="16.899999999999999" customHeight="1">
      <c r="A52" s="33"/>
      <c r="B52" s="34"/>
      <c r="C52" s="223" t="s">
        <v>1</v>
      </c>
      <c r="D52" s="223" t="s">
        <v>177</v>
      </c>
      <c r="E52" s="18" t="s">
        <v>1</v>
      </c>
      <c r="F52" s="224">
        <v>128.785</v>
      </c>
      <c r="G52" s="33"/>
      <c r="H52" s="34"/>
    </row>
    <row r="53" spans="1:8" s="2" customFormat="1" ht="16.899999999999999" customHeight="1">
      <c r="A53" s="33"/>
      <c r="B53" s="34"/>
      <c r="C53" s="223" t="s">
        <v>1</v>
      </c>
      <c r="D53" s="223" t="s">
        <v>178</v>
      </c>
      <c r="E53" s="18" t="s">
        <v>1</v>
      </c>
      <c r="F53" s="224">
        <v>108.41</v>
      </c>
      <c r="G53" s="33"/>
      <c r="H53" s="34"/>
    </row>
    <row r="54" spans="1:8" s="2" customFormat="1" ht="16.899999999999999" customHeight="1">
      <c r="A54" s="33"/>
      <c r="B54" s="34"/>
      <c r="C54" s="223" t="s">
        <v>1</v>
      </c>
      <c r="D54" s="223" t="s">
        <v>179</v>
      </c>
      <c r="E54" s="18" t="s">
        <v>1</v>
      </c>
      <c r="F54" s="224">
        <v>83.478999999999999</v>
      </c>
      <c r="G54" s="33"/>
      <c r="H54" s="34"/>
    </row>
    <row r="55" spans="1:8" s="2" customFormat="1" ht="16.899999999999999" customHeight="1">
      <c r="A55" s="33"/>
      <c r="B55" s="34"/>
      <c r="C55" s="223" t="s">
        <v>1</v>
      </c>
      <c r="D55" s="223" t="s">
        <v>180</v>
      </c>
      <c r="E55" s="18" t="s">
        <v>1</v>
      </c>
      <c r="F55" s="224">
        <v>44.460999999999999</v>
      </c>
      <c r="G55" s="33"/>
      <c r="H55" s="34"/>
    </row>
    <row r="56" spans="1:8" s="2" customFormat="1" ht="16.899999999999999" customHeight="1">
      <c r="A56" s="33"/>
      <c r="B56" s="34"/>
      <c r="C56" s="223" t="s">
        <v>1</v>
      </c>
      <c r="D56" s="223" t="s">
        <v>182</v>
      </c>
      <c r="E56" s="18" t="s">
        <v>1</v>
      </c>
      <c r="F56" s="224">
        <v>0</v>
      </c>
      <c r="G56" s="33"/>
      <c r="H56" s="34"/>
    </row>
    <row r="57" spans="1:8" s="2" customFormat="1" ht="16.899999999999999" customHeight="1">
      <c r="A57" s="33"/>
      <c r="B57" s="34"/>
      <c r="C57" s="223" t="s">
        <v>1</v>
      </c>
      <c r="D57" s="223" t="s">
        <v>183</v>
      </c>
      <c r="E57" s="18" t="s">
        <v>1</v>
      </c>
      <c r="F57" s="224">
        <v>9.4459999999999997</v>
      </c>
      <c r="G57" s="33"/>
      <c r="H57" s="34"/>
    </row>
    <row r="58" spans="1:8" s="2" customFormat="1" ht="16.899999999999999" customHeight="1">
      <c r="A58" s="33"/>
      <c r="B58" s="34"/>
      <c r="C58" s="223" t="s">
        <v>1</v>
      </c>
      <c r="D58" s="223" t="s">
        <v>184</v>
      </c>
      <c r="E58" s="18" t="s">
        <v>1</v>
      </c>
      <c r="F58" s="224">
        <v>38.392000000000003</v>
      </c>
      <c r="G58" s="33"/>
      <c r="H58" s="34"/>
    </row>
    <row r="59" spans="1:8" s="2" customFormat="1" ht="16.899999999999999" customHeight="1">
      <c r="A59" s="33"/>
      <c r="B59" s="34"/>
      <c r="C59" s="223" t="s">
        <v>91</v>
      </c>
      <c r="D59" s="223" t="s">
        <v>169</v>
      </c>
      <c r="E59" s="18" t="s">
        <v>1</v>
      </c>
      <c r="F59" s="224">
        <v>437.108</v>
      </c>
      <c r="G59" s="33"/>
      <c r="H59" s="34"/>
    </row>
    <row r="60" spans="1:8" s="2" customFormat="1" ht="16.899999999999999" customHeight="1">
      <c r="A60" s="33"/>
      <c r="B60" s="34"/>
      <c r="C60" s="225" t="s">
        <v>534</v>
      </c>
      <c r="D60" s="33"/>
      <c r="E60" s="33"/>
      <c r="F60" s="33"/>
      <c r="G60" s="33"/>
      <c r="H60" s="34"/>
    </row>
    <row r="61" spans="1:8" s="2" customFormat="1" ht="22.5">
      <c r="A61" s="33"/>
      <c r="B61" s="34"/>
      <c r="C61" s="223" t="s">
        <v>171</v>
      </c>
      <c r="D61" s="223" t="s">
        <v>172</v>
      </c>
      <c r="E61" s="18" t="s">
        <v>173</v>
      </c>
      <c r="F61" s="224">
        <v>218.554</v>
      </c>
      <c r="G61" s="33"/>
      <c r="H61" s="34"/>
    </row>
    <row r="62" spans="1:8" s="2" customFormat="1" ht="22.5">
      <c r="A62" s="33"/>
      <c r="B62" s="34"/>
      <c r="C62" s="223" t="s">
        <v>187</v>
      </c>
      <c r="D62" s="223" t="s">
        <v>188</v>
      </c>
      <c r="E62" s="18" t="s">
        <v>173</v>
      </c>
      <c r="F62" s="224">
        <v>218.554</v>
      </c>
      <c r="G62" s="33"/>
      <c r="H62" s="34"/>
    </row>
    <row r="63" spans="1:8" s="2" customFormat="1" ht="22.5">
      <c r="A63" s="33"/>
      <c r="B63" s="34"/>
      <c r="C63" s="223" t="s">
        <v>242</v>
      </c>
      <c r="D63" s="223" t="s">
        <v>243</v>
      </c>
      <c r="E63" s="18" t="s">
        <v>173</v>
      </c>
      <c r="F63" s="224">
        <v>105.023</v>
      </c>
      <c r="G63" s="33"/>
      <c r="H63" s="34"/>
    </row>
    <row r="64" spans="1:8" s="2" customFormat="1" ht="16.899999999999999" customHeight="1">
      <c r="A64" s="33"/>
      <c r="B64" s="34"/>
      <c r="C64" s="223" t="s">
        <v>283</v>
      </c>
      <c r="D64" s="223" t="s">
        <v>284</v>
      </c>
      <c r="E64" s="18" t="s">
        <v>173</v>
      </c>
      <c r="F64" s="224">
        <v>280.899</v>
      </c>
      <c r="G64" s="33"/>
      <c r="H64" s="34"/>
    </row>
    <row r="65" spans="1:8" s="2" customFormat="1" ht="16.899999999999999" customHeight="1">
      <c r="A65" s="33"/>
      <c r="B65" s="34"/>
      <c r="C65" s="219" t="s">
        <v>86</v>
      </c>
      <c r="D65" s="220" t="s">
        <v>1</v>
      </c>
      <c r="E65" s="221" t="s">
        <v>1</v>
      </c>
      <c r="F65" s="222">
        <v>389.27</v>
      </c>
      <c r="G65" s="33"/>
      <c r="H65" s="34"/>
    </row>
    <row r="66" spans="1:8" s="2" customFormat="1" ht="16.899999999999999" customHeight="1">
      <c r="A66" s="33"/>
      <c r="B66" s="34"/>
      <c r="C66" s="223" t="s">
        <v>1</v>
      </c>
      <c r="D66" s="223" t="s">
        <v>175</v>
      </c>
      <c r="E66" s="18" t="s">
        <v>1</v>
      </c>
      <c r="F66" s="224">
        <v>13.728</v>
      </c>
      <c r="G66" s="33"/>
      <c r="H66" s="34"/>
    </row>
    <row r="67" spans="1:8" s="2" customFormat="1" ht="16.899999999999999" customHeight="1">
      <c r="A67" s="33"/>
      <c r="B67" s="34"/>
      <c r="C67" s="223" t="s">
        <v>1</v>
      </c>
      <c r="D67" s="223" t="s">
        <v>176</v>
      </c>
      <c r="E67" s="18" t="s">
        <v>1</v>
      </c>
      <c r="F67" s="224">
        <v>10.407</v>
      </c>
      <c r="G67" s="33"/>
      <c r="H67" s="34"/>
    </row>
    <row r="68" spans="1:8" s="2" customFormat="1" ht="16.899999999999999" customHeight="1">
      <c r="A68" s="33"/>
      <c r="B68" s="34"/>
      <c r="C68" s="223" t="s">
        <v>1</v>
      </c>
      <c r="D68" s="223" t="s">
        <v>177</v>
      </c>
      <c r="E68" s="18" t="s">
        <v>1</v>
      </c>
      <c r="F68" s="224">
        <v>128.785</v>
      </c>
      <c r="G68" s="33"/>
      <c r="H68" s="34"/>
    </row>
    <row r="69" spans="1:8" s="2" customFormat="1" ht="16.899999999999999" customHeight="1">
      <c r="A69" s="33"/>
      <c r="B69" s="34"/>
      <c r="C69" s="223" t="s">
        <v>1</v>
      </c>
      <c r="D69" s="223" t="s">
        <v>178</v>
      </c>
      <c r="E69" s="18" t="s">
        <v>1</v>
      </c>
      <c r="F69" s="224">
        <v>108.41</v>
      </c>
      <c r="G69" s="33"/>
      <c r="H69" s="34"/>
    </row>
    <row r="70" spans="1:8" s="2" customFormat="1" ht="16.899999999999999" customHeight="1">
      <c r="A70" s="33"/>
      <c r="B70" s="34"/>
      <c r="C70" s="223" t="s">
        <v>1</v>
      </c>
      <c r="D70" s="223" t="s">
        <v>179</v>
      </c>
      <c r="E70" s="18" t="s">
        <v>1</v>
      </c>
      <c r="F70" s="224">
        <v>83.478999999999999</v>
      </c>
      <c r="G70" s="33"/>
      <c r="H70" s="34"/>
    </row>
    <row r="71" spans="1:8" s="2" customFormat="1" ht="16.899999999999999" customHeight="1">
      <c r="A71" s="33"/>
      <c r="B71" s="34"/>
      <c r="C71" s="223" t="s">
        <v>1</v>
      </c>
      <c r="D71" s="223" t="s">
        <v>180</v>
      </c>
      <c r="E71" s="18" t="s">
        <v>1</v>
      </c>
      <c r="F71" s="224">
        <v>44.460999999999999</v>
      </c>
      <c r="G71" s="33"/>
      <c r="H71" s="34"/>
    </row>
    <row r="72" spans="1:8" s="2" customFormat="1" ht="16.899999999999999" customHeight="1">
      <c r="A72" s="33"/>
      <c r="B72" s="34"/>
      <c r="C72" s="223" t="s">
        <v>86</v>
      </c>
      <c r="D72" s="223" t="s">
        <v>181</v>
      </c>
      <c r="E72" s="18" t="s">
        <v>1</v>
      </c>
      <c r="F72" s="224">
        <v>389.27</v>
      </c>
      <c r="G72" s="33"/>
      <c r="H72" s="34"/>
    </row>
    <row r="73" spans="1:8" s="2" customFormat="1" ht="16.899999999999999" customHeight="1">
      <c r="A73" s="33"/>
      <c r="B73" s="34"/>
      <c r="C73" s="225" t="s">
        <v>534</v>
      </c>
      <c r="D73" s="33"/>
      <c r="E73" s="33"/>
      <c r="F73" s="33"/>
      <c r="G73" s="33"/>
      <c r="H73" s="34"/>
    </row>
    <row r="74" spans="1:8" s="2" customFormat="1" ht="22.5">
      <c r="A74" s="33"/>
      <c r="B74" s="34"/>
      <c r="C74" s="223" t="s">
        <v>171</v>
      </c>
      <c r="D74" s="223" t="s">
        <v>172</v>
      </c>
      <c r="E74" s="18" t="s">
        <v>173</v>
      </c>
      <c r="F74" s="224">
        <v>218.554</v>
      </c>
      <c r="G74" s="33"/>
      <c r="H74" s="34"/>
    </row>
    <row r="75" spans="1:8" s="2" customFormat="1" ht="16.899999999999999" customHeight="1">
      <c r="A75" s="33"/>
      <c r="B75" s="34"/>
      <c r="C75" s="223" t="s">
        <v>202</v>
      </c>
      <c r="D75" s="223" t="s">
        <v>203</v>
      </c>
      <c r="E75" s="18" t="s">
        <v>164</v>
      </c>
      <c r="F75" s="224">
        <v>789.11</v>
      </c>
      <c r="G75" s="33"/>
      <c r="H75" s="34"/>
    </row>
    <row r="76" spans="1:8" s="2" customFormat="1" ht="16.899999999999999" customHeight="1">
      <c r="A76" s="33"/>
      <c r="B76" s="34"/>
      <c r="C76" s="219" t="s">
        <v>89</v>
      </c>
      <c r="D76" s="220" t="s">
        <v>1</v>
      </c>
      <c r="E76" s="221" t="s">
        <v>1</v>
      </c>
      <c r="F76" s="222">
        <v>47.838000000000001</v>
      </c>
      <c r="G76" s="33"/>
      <c r="H76" s="34"/>
    </row>
    <row r="77" spans="1:8" s="2" customFormat="1" ht="16.899999999999999" customHeight="1">
      <c r="A77" s="33"/>
      <c r="B77" s="34"/>
      <c r="C77" s="223" t="s">
        <v>1</v>
      </c>
      <c r="D77" s="223" t="s">
        <v>182</v>
      </c>
      <c r="E77" s="18" t="s">
        <v>1</v>
      </c>
      <c r="F77" s="224">
        <v>0</v>
      </c>
      <c r="G77" s="33"/>
      <c r="H77" s="34"/>
    </row>
    <row r="78" spans="1:8" s="2" customFormat="1" ht="16.899999999999999" customHeight="1">
      <c r="A78" s="33"/>
      <c r="B78" s="34"/>
      <c r="C78" s="223" t="s">
        <v>1</v>
      </c>
      <c r="D78" s="223" t="s">
        <v>183</v>
      </c>
      <c r="E78" s="18" t="s">
        <v>1</v>
      </c>
      <c r="F78" s="224">
        <v>9.4459999999999997</v>
      </c>
      <c r="G78" s="33"/>
      <c r="H78" s="34"/>
    </row>
    <row r="79" spans="1:8" s="2" customFormat="1" ht="16.899999999999999" customHeight="1">
      <c r="A79" s="33"/>
      <c r="B79" s="34"/>
      <c r="C79" s="223" t="s">
        <v>1</v>
      </c>
      <c r="D79" s="223" t="s">
        <v>184</v>
      </c>
      <c r="E79" s="18" t="s">
        <v>1</v>
      </c>
      <c r="F79" s="224">
        <v>38.392000000000003</v>
      </c>
      <c r="G79" s="33"/>
      <c r="H79" s="34"/>
    </row>
    <row r="80" spans="1:8" s="2" customFormat="1" ht="16.899999999999999" customHeight="1">
      <c r="A80" s="33"/>
      <c r="B80" s="34"/>
      <c r="C80" s="223" t="s">
        <v>89</v>
      </c>
      <c r="D80" s="223" t="s">
        <v>181</v>
      </c>
      <c r="E80" s="18" t="s">
        <v>1</v>
      </c>
      <c r="F80" s="224">
        <v>47.838000000000001</v>
      </c>
      <c r="G80" s="33"/>
      <c r="H80" s="34"/>
    </row>
    <row r="81" spans="1:8" s="2" customFormat="1" ht="16.899999999999999" customHeight="1">
      <c r="A81" s="33"/>
      <c r="B81" s="34"/>
      <c r="C81" s="225" t="s">
        <v>534</v>
      </c>
      <c r="D81" s="33"/>
      <c r="E81" s="33"/>
      <c r="F81" s="33"/>
      <c r="G81" s="33"/>
      <c r="H81" s="34"/>
    </row>
    <row r="82" spans="1:8" s="2" customFormat="1" ht="22.5">
      <c r="A82" s="33"/>
      <c r="B82" s="34"/>
      <c r="C82" s="223" t="s">
        <v>171</v>
      </c>
      <c r="D82" s="223" t="s">
        <v>172</v>
      </c>
      <c r="E82" s="18" t="s">
        <v>173</v>
      </c>
      <c r="F82" s="224">
        <v>218.554</v>
      </c>
      <c r="G82" s="33"/>
      <c r="H82" s="34"/>
    </row>
    <row r="83" spans="1:8" s="2" customFormat="1" ht="16.899999999999999" customHeight="1">
      <c r="A83" s="33"/>
      <c r="B83" s="34"/>
      <c r="C83" s="223" t="s">
        <v>202</v>
      </c>
      <c r="D83" s="223" t="s">
        <v>203</v>
      </c>
      <c r="E83" s="18" t="s">
        <v>164</v>
      </c>
      <c r="F83" s="224">
        <v>789.11</v>
      </c>
      <c r="G83" s="33"/>
      <c r="H83" s="34"/>
    </row>
    <row r="84" spans="1:8" s="2" customFormat="1" ht="16.899999999999999" customHeight="1">
      <c r="A84" s="33"/>
      <c r="B84" s="34"/>
      <c r="C84" s="219" t="s">
        <v>97</v>
      </c>
      <c r="D84" s="220" t="s">
        <v>1</v>
      </c>
      <c r="E84" s="221" t="s">
        <v>1</v>
      </c>
      <c r="F84" s="222">
        <v>53.837000000000003</v>
      </c>
      <c r="G84" s="33"/>
      <c r="H84" s="34"/>
    </row>
    <row r="85" spans="1:8" s="2" customFormat="1" ht="16.899999999999999" customHeight="1">
      <c r="A85" s="33"/>
      <c r="B85" s="34"/>
      <c r="C85" s="223" t="s">
        <v>99</v>
      </c>
      <c r="D85" s="223" t="s">
        <v>194</v>
      </c>
      <c r="E85" s="18" t="s">
        <v>1</v>
      </c>
      <c r="F85" s="224">
        <v>52.877000000000002</v>
      </c>
      <c r="G85" s="33"/>
      <c r="H85" s="34"/>
    </row>
    <row r="86" spans="1:8" s="2" customFormat="1" ht="16.899999999999999" customHeight="1">
      <c r="A86" s="33"/>
      <c r="B86" s="34"/>
      <c r="C86" s="223" t="s">
        <v>101</v>
      </c>
      <c r="D86" s="223" t="s">
        <v>195</v>
      </c>
      <c r="E86" s="18" t="s">
        <v>1</v>
      </c>
      <c r="F86" s="224">
        <v>0.96</v>
      </c>
      <c r="G86" s="33"/>
      <c r="H86" s="34"/>
    </row>
    <row r="87" spans="1:8" s="2" customFormat="1" ht="16.899999999999999" customHeight="1">
      <c r="A87" s="33"/>
      <c r="B87" s="34"/>
      <c r="C87" s="223" t="s">
        <v>97</v>
      </c>
      <c r="D87" s="223" t="s">
        <v>169</v>
      </c>
      <c r="E87" s="18" t="s">
        <v>1</v>
      </c>
      <c r="F87" s="224">
        <v>53.837000000000003</v>
      </c>
      <c r="G87" s="33"/>
      <c r="H87" s="34"/>
    </row>
    <row r="88" spans="1:8" s="2" customFormat="1" ht="16.899999999999999" customHeight="1">
      <c r="A88" s="33"/>
      <c r="B88" s="34"/>
      <c r="C88" s="225" t="s">
        <v>534</v>
      </c>
      <c r="D88" s="33"/>
      <c r="E88" s="33"/>
      <c r="F88" s="33"/>
      <c r="G88" s="33"/>
      <c r="H88" s="34"/>
    </row>
    <row r="89" spans="1:8" s="2" customFormat="1" ht="16.899999999999999" customHeight="1">
      <c r="A89" s="33"/>
      <c r="B89" s="34"/>
      <c r="C89" s="223" t="s">
        <v>191</v>
      </c>
      <c r="D89" s="223" t="s">
        <v>192</v>
      </c>
      <c r="E89" s="18" t="s">
        <v>173</v>
      </c>
      <c r="F89" s="224">
        <v>26.919</v>
      </c>
      <c r="G89" s="33"/>
      <c r="H89" s="34"/>
    </row>
    <row r="90" spans="1:8" s="2" customFormat="1" ht="16.899999999999999" customHeight="1">
      <c r="A90" s="33"/>
      <c r="B90" s="34"/>
      <c r="C90" s="223" t="s">
        <v>198</v>
      </c>
      <c r="D90" s="223" t="s">
        <v>199</v>
      </c>
      <c r="E90" s="18" t="s">
        <v>173</v>
      </c>
      <c r="F90" s="224">
        <v>26.919</v>
      </c>
      <c r="G90" s="33"/>
      <c r="H90" s="34"/>
    </row>
    <row r="91" spans="1:8" s="2" customFormat="1" ht="22.5">
      <c r="A91" s="33"/>
      <c r="B91" s="34"/>
      <c r="C91" s="223" t="s">
        <v>242</v>
      </c>
      <c r="D91" s="223" t="s">
        <v>243</v>
      </c>
      <c r="E91" s="18" t="s">
        <v>173</v>
      </c>
      <c r="F91" s="224">
        <v>105.023</v>
      </c>
      <c r="G91" s="33"/>
      <c r="H91" s="34"/>
    </row>
    <row r="92" spans="1:8" s="2" customFormat="1" ht="16.899999999999999" customHeight="1">
      <c r="A92" s="33"/>
      <c r="B92" s="34"/>
      <c r="C92" s="223" t="s">
        <v>283</v>
      </c>
      <c r="D92" s="223" t="s">
        <v>284</v>
      </c>
      <c r="E92" s="18" t="s">
        <v>173</v>
      </c>
      <c r="F92" s="224">
        <v>280.899</v>
      </c>
      <c r="G92" s="33"/>
      <c r="H92" s="34"/>
    </row>
    <row r="93" spans="1:8" s="2" customFormat="1" ht="16.899999999999999" customHeight="1">
      <c r="A93" s="33"/>
      <c r="B93" s="34"/>
      <c r="C93" s="219" t="s">
        <v>99</v>
      </c>
      <c r="D93" s="220" t="s">
        <v>1</v>
      </c>
      <c r="E93" s="221" t="s">
        <v>1</v>
      </c>
      <c r="F93" s="222">
        <v>52.877000000000002</v>
      </c>
      <c r="G93" s="33"/>
      <c r="H93" s="34"/>
    </row>
    <row r="94" spans="1:8" s="2" customFormat="1" ht="16.899999999999999" customHeight="1">
      <c r="A94" s="33"/>
      <c r="B94" s="34"/>
      <c r="C94" s="223" t="s">
        <v>99</v>
      </c>
      <c r="D94" s="223" t="s">
        <v>194</v>
      </c>
      <c r="E94" s="18" t="s">
        <v>1</v>
      </c>
      <c r="F94" s="224">
        <v>52.877000000000002</v>
      </c>
      <c r="G94" s="33"/>
      <c r="H94" s="34"/>
    </row>
    <row r="95" spans="1:8" s="2" customFormat="1" ht="16.899999999999999" customHeight="1">
      <c r="A95" s="33"/>
      <c r="B95" s="34"/>
      <c r="C95" s="219" t="s">
        <v>101</v>
      </c>
      <c r="D95" s="220" t="s">
        <v>1</v>
      </c>
      <c r="E95" s="221" t="s">
        <v>1</v>
      </c>
      <c r="F95" s="222">
        <v>0.96</v>
      </c>
      <c r="G95" s="33"/>
      <c r="H95" s="34"/>
    </row>
    <row r="96" spans="1:8" s="2" customFormat="1" ht="16.899999999999999" customHeight="1">
      <c r="A96" s="33"/>
      <c r="B96" s="34"/>
      <c r="C96" s="223" t="s">
        <v>101</v>
      </c>
      <c r="D96" s="223" t="s">
        <v>195</v>
      </c>
      <c r="E96" s="18" t="s">
        <v>1</v>
      </c>
      <c r="F96" s="224">
        <v>0.96</v>
      </c>
      <c r="G96" s="33"/>
      <c r="H96" s="34"/>
    </row>
    <row r="97" spans="1:8" s="2" customFormat="1" ht="16.899999999999999" customHeight="1">
      <c r="A97" s="33"/>
      <c r="B97" s="34"/>
      <c r="C97" s="225" t="s">
        <v>534</v>
      </c>
      <c r="D97" s="33"/>
      <c r="E97" s="33"/>
      <c r="F97" s="33"/>
      <c r="G97" s="33"/>
      <c r="H97" s="34"/>
    </row>
    <row r="98" spans="1:8" s="2" customFormat="1" ht="16.899999999999999" customHeight="1">
      <c r="A98" s="33"/>
      <c r="B98" s="34"/>
      <c r="C98" s="223" t="s">
        <v>191</v>
      </c>
      <c r="D98" s="223" t="s">
        <v>192</v>
      </c>
      <c r="E98" s="18" t="s">
        <v>173</v>
      </c>
      <c r="F98" s="224">
        <v>26.919</v>
      </c>
      <c r="G98" s="33"/>
      <c r="H98" s="34"/>
    </row>
    <row r="99" spans="1:8" s="2" customFormat="1" ht="22.5">
      <c r="A99" s="33"/>
      <c r="B99" s="34"/>
      <c r="C99" s="223" t="s">
        <v>302</v>
      </c>
      <c r="D99" s="223" t="s">
        <v>303</v>
      </c>
      <c r="E99" s="18" t="s">
        <v>173</v>
      </c>
      <c r="F99" s="224">
        <v>0.96</v>
      </c>
      <c r="G99" s="33"/>
      <c r="H99" s="34"/>
    </row>
    <row r="100" spans="1:8" s="2" customFormat="1" ht="16.899999999999999" customHeight="1">
      <c r="A100" s="33"/>
      <c r="B100" s="34"/>
      <c r="C100" s="219" t="s">
        <v>103</v>
      </c>
      <c r="D100" s="220" t="s">
        <v>1</v>
      </c>
      <c r="E100" s="221" t="s">
        <v>1</v>
      </c>
      <c r="F100" s="222">
        <v>280.899</v>
      </c>
      <c r="G100" s="33"/>
      <c r="H100" s="34"/>
    </row>
    <row r="101" spans="1:8" s="2" customFormat="1" ht="16.899999999999999" customHeight="1">
      <c r="A101" s="33"/>
      <c r="B101" s="34"/>
      <c r="C101" s="223" t="s">
        <v>1</v>
      </c>
      <c r="D101" s="223" t="s">
        <v>246</v>
      </c>
      <c r="E101" s="18" t="s">
        <v>1</v>
      </c>
      <c r="F101" s="224">
        <v>490.94499999999999</v>
      </c>
      <c r="G101" s="33"/>
      <c r="H101" s="34"/>
    </row>
    <row r="102" spans="1:8" s="2" customFormat="1" ht="16.899999999999999" customHeight="1">
      <c r="A102" s="33"/>
      <c r="B102" s="34"/>
      <c r="C102" s="223" t="s">
        <v>1</v>
      </c>
      <c r="D102" s="223" t="s">
        <v>286</v>
      </c>
      <c r="E102" s="18" t="s">
        <v>1</v>
      </c>
      <c r="F102" s="224">
        <v>-193.60599999999999</v>
      </c>
      <c r="G102" s="33"/>
      <c r="H102" s="34"/>
    </row>
    <row r="103" spans="1:8" s="2" customFormat="1" ht="16.899999999999999" customHeight="1">
      <c r="A103" s="33"/>
      <c r="B103" s="34"/>
      <c r="C103" s="223" t="s">
        <v>1</v>
      </c>
      <c r="D103" s="223" t="s">
        <v>287</v>
      </c>
      <c r="E103" s="18" t="s">
        <v>1</v>
      </c>
      <c r="F103" s="224">
        <v>-15.48</v>
      </c>
      <c r="G103" s="33"/>
      <c r="H103" s="34"/>
    </row>
    <row r="104" spans="1:8" s="2" customFormat="1" ht="16.899999999999999" customHeight="1">
      <c r="A104" s="33"/>
      <c r="B104" s="34"/>
      <c r="C104" s="223" t="s">
        <v>1</v>
      </c>
      <c r="D104" s="223" t="s">
        <v>288</v>
      </c>
      <c r="E104" s="18" t="s">
        <v>1</v>
      </c>
      <c r="F104" s="224">
        <v>-0.96</v>
      </c>
      <c r="G104" s="33"/>
      <c r="H104" s="34"/>
    </row>
    <row r="105" spans="1:8" s="2" customFormat="1" ht="16.899999999999999" customHeight="1">
      <c r="A105" s="33"/>
      <c r="B105" s="34"/>
      <c r="C105" s="223" t="s">
        <v>103</v>
      </c>
      <c r="D105" s="223" t="s">
        <v>169</v>
      </c>
      <c r="E105" s="18" t="s">
        <v>1</v>
      </c>
      <c r="F105" s="224">
        <v>280.899</v>
      </c>
      <c r="G105" s="33"/>
      <c r="H105" s="34"/>
    </row>
    <row r="106" spans="1:8" s="2" customFormat="1" ht="16.899999999999999" customHeight="1">
      <c r="A106" s="33"/>
      <c r="B106" s="34"/>
      <c r="C106" s="225" t="s">
        <v>534</v>
      </c>
      <c r="D106" s="33"/>
      <c r="E106" s="33"/>
      <c r="F106" s="33"/>
      <c r="G106" s="33"/>
      <c r="H106" s="34"/>
    </row>
    <row r="107" spans="1:8" s="2" customFormat="1" ht="16.899999999999999" customHeight="1">
      <c r="A107" s="33"/>
      <c r="B107" s="34"/>
      <c r="C107" s="223" t="s">
        <v>283</v>
      </c>
      <c r="D107" s="223" t="s">
        <v>284</v>
      </c>
      <c r="E107" s="18" t="s">
        <v>173</v>
      </c>
      <c r="F107" s="224">
        <v>280.899</v>
      </c>
      <c r="G107" s="33"/>
      <c r="H107" s="34"/>
    </row>
    <row r="108" spans="1:8" s="2" customFormat="1" ht="16.899999999999999" customHeight="1">
      <c r="A108" s="33"/>
      <c r="B108" s="34"/>
      <c r="C108" s="223" t="s">
        <v>231</v>
      </c>
      <c r="D108" s="223" t="s">
        <v>232</v>
      </c>
      <c r="E108" s="18" t="s">
        <v>173</v>
      </c>
      <c r="F108" s="224">
        <v>490.399</v>
      </c>
      <c r="G108" s="33"/>
      <c r="H108" s="34"/>
    </row>
    <row r="109" spans="1:8" s="2" customFormat="1" ht="16.899999999999999" customHeight="1">
      <c r="A109" s="33"/>
      <c r="B109" s="34"/>
      <c r="C109" s="223" t="s">
        <v>238</v>
      </c>
      <c r="D109" s="223" t="s">
        <v>239</v>
      </c>
      <c r="E109" s="18" t="s">
        <v>173</v>
      </c>
      <c r="F109" s="224">
        <v>280.899</v>
      </c>
      <c r="G109" s="33"/>
      <c r="H109" s="34"/>
    </row>
    <row r="110" spans="1:8" s="2" customFormat="1" ht="22.5">
      <c r="A110" s="33"/>
      <c r="B110" s="34"/>
      <c r="C110" s="223" t="s">
        <v>242</v>
      </c>
      <c r="D110" s="223" t="s">
        <v>243</v>
      </c>
      <c r="E110" s="18" t="s">
        <v>173</v>
      </c>
      <c r="F110" s="224">
        <v>105.023</v>
      </c>
      <c r="G110" s="33"/>
      <c r="H110" s="34"/>
    </row>
    <row r="111" spans="1:8" s="2" customFormat="1" ht="16.899999999999999" customHeight="1">
      <c r="A111" s="33"/>
      <c r="B111" s="34"/>
      <c r="C111" s="223" t="s">
        <v>262</v>
      </c>
      <c r="D111" s="223" t="s">
        <v>263</v>
      </c>
      <c r="E111" s="18" t="s">
        <v>173</v>
      </c>
      <c r="F111" s="224">
        <v>245.2</v>
      </c>
      <c r="G111" s="33"/>
      <c r="H111" s="34"/>
    </row>
    <row r="112" spans="1:8" s="2" customFormat="1" ht="16.899999999999999" customHeight="1">
      <c r="A112" s="33"/>
      <c r="B112" s="34"/>
      <c r="C112" s="223" t="s">
        <v>269</v>
      </c>
      <c r="D112" s="223" t="s">
        <v>270</v>
      </c>
      <c r="E112" s="18" t="s">
        <v>173</v>
      </c>
      <c r="F112" s="224">
        <v>140.44999999999999</v>
      </c>
      <c r="G112" s="33"/>
      <c r="H112" s="34"/>
    </row>
    <row r="113" spans="1:8" s="2" customFormat="1" ht="7.35" customHeight="1">
      <c r="A113" s="33"/>
      <c r="B113" s="48"/>
      <c r="C113" s="49"/>
      <c r="D113" s="49"/>
      <c r="E113" s="49"/>
      <c r="F113" s="49"/>
      <c r="G113" s="49"/>
      <c r="H113" s="34"/>
    </row>
    <row r="114" spans="1:8" s="2" customFormat="1" ht="11.25">
      <c r="A114" s="33"/>
      <c r="B114" s="33"/>
      <c r="C114" s="33"/>
      <c r="D114" s="33"/>
      <c r="E114" s="33"/>
      <c r="F114" s="33"/>
      <c r="G114" s="33"/>
      <c r="H114" s="33"/>
    </row>
  </sheetData>
  <mergeCells count="2">
    <mergeCell ref="D5:F5"/>
    <mergeCell ref="D6:F6"/>
  </mergeCells>
  <pageMargins left="0.7" right="0.7" top="0.78740157499999996" bottom="0.78740157499999996" header="0.3" footer="0.3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Hradil1016 - Prodloužení ...</vt:lpstr>
      <vt:lpstr>Seznam figur</vt:lpstr>
      <vt:lpstr>'Hradil1016 - Prodloužení ...'!Názvy_tisku</vt:lpstr>
      <vt:lpstr>'Rekapitulace stavby'!Názvy_tisku</vt:lpstr>
      <vt:lpstr>'Seznam figur'!Názvy_tisku</vt:lpstr>
      <vt:lpstr>'Hradil1016 - Prodloužení ...'!Oblast_tisku</vt:lpstr>
      <vt:lpstr>'Rekapitulace stavby'!Oblast_tisku</vt:lpstr>
      <vt:lpstr>'Seznam figur'!Oblast_tisku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Fajfrová</dc:creator>
  <cp:lastModifiedBy>Irena Fajfrová</cp:lastModifiedBy>
  <dcterms:created xsi:type="dcterms:W3CDTF">2020-09-30T06:32:29Z</dcterms:created>
  <dcterms:modified xsi:type="dcterms:W3CDTF">2020-09-30T06:33:06Z</dcterms:modified>
</cp:coreProperties>
</file>