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20" yWindow="372" windowWidth="15456" windowHeight="972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Rekapitulace!$G$16</definedName>
    <definedName name="Dodavka0">Položky!#REF!</definedName>
    <definedName name="HSV">Rekapitulace!$E$16</definedName>
    <definedName name="HSV0">Položky!#REF!</definedName>
    <definedName name="HZS">Rekapitulace!$I$16</definedName>
    <definedName name="HZS0">Položky!#REF!</definedName>
    <definedName name="JKSO">'Krycí list'!$G$2</definedName>
    <definedName name="MJ">'Krycí list'!$G$5</definedName>
    <definedName name="Mont">Rekapitulace!$H$16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Položky!$A$1:$G$85</definedName>
    <definedName name="_xlnm.Print_Area" localSheetId="1">Rekapitulace!$A$1:$I$30</definedName>
    <definedName name="PocetMJ">'Krycí list'!$G$6</definedName>
    <definedName name="Poznamka">'Krycí list'!$B$37</definedName>
    <definedName name="Projektant">'Krycí list'!$C$8</definedName>
    <definedName name="PSV">Rekapitulace!$F$16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Rekapitulace!$H$29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/>
</workbook>
</file>

<file path=xl/calcChain.xml><?xml version="1.0" encoding="utf-8"?>
<calcChain xmlns="http://schemas.openxmlformats.org/spreadsheetml/2006/main">
  <c r="E34" i="3" l="1"/>
  <c r="E11" i="3"/>
  <c r="E17" i="3"/>
  <c r="E16" i="3"/>
  <c r="E14" i="3"/>
  <c r="E8" i="3"/>
  <c r="G31" i="3"/>
  <c r="C28" i="3"/>
  <c r="G74" i="3" l="1"/>
  <c r="C3" i="3"/>
  <c r="G27" i="3"/>
  <c r="G30" i="3"/>
  <c r="G79" i="3"/>
  <c r="C85" i="3"/>
  <c r="BE77" i="3"/>
  <c r="BD77" i="3"/>
  <c r="BC77" i="3"/>
  <c r="BB77" i="3"/>
  <c r="BA77" i="3"/>
  <c r="BE75" i="3"/>
  <c r="BD75" i="3"/>
  <c r="BC75" i="3"/>
  <c r="BB75" i="3"/>
  <c r="G52" i="3"/>
  <c r="G50" i="3"/>
  <c r="B15" i="2"/>
  <c r="C4" i="3"/>
  <c r="E4" i="3"/>
  <c r="C1" i="2"/>
  <c r="G34" i="3"/>
  <c r="G36" i="3"/>
  <c r="G38" i="3"/>
  <c r="G40" i="3"/>
  <c r="G41" i="3"/>
  <c r="BE41" i="3"/>
  <c r="BD41" i="3"/>
  <c r="BC41" i="3"/>
  <c r="BB41" i="3"/>
  <c r="BA41" i="3"/>
  <c r="G16" i="3"/>
  <c r="BA16" i="3" s="1"/>
  <c r="G8" i="3"/>
  <c r="BA8" i="3" s="1"/>
  <c r="G11" i="3"/>
  <c r="BA11" i="3" s="1"/>
  <c r="G14" i="3"/>
  <c r="BA14" i="3" s="1"/>
  <c r="G17" i="3"/>
  <c r="BA17" i="3" s="1"/>
  <c r="G21" i="3"/>
  <c r="G23" i="3"/>
  <c r="BA23" i="3" s="1"/>
  <c r="G25" i="3"/>
  <c r="G44" i="3"/>
  <c r="G45" i="3" s="1"/>
  <c r="E11" i="2" s="1"/>
  <c r="G47" i="3"/>
  <c r="G48" i="3" s="1"/>
  <c r="E12" i="2" s="1"/>
  <c r="G68" i="3"/>
  <c r="BA65" i="3" s="1"/>
  <c r="G65" i="3"/>
  <c r="BA62" i="3" s="1"/>
  <c r="G59" i="3"/>
  <c r="BE54" i="3"/>
  <c r="BD54" i="3"/>
  <c r="BC54" i="3"/>
  <c r="BB54" i="3"/>
  <c r="BA54" i="3"/>
  <c r="B14" i="2"/>
  <c r="BE74" i="3"/>
  <c r="BD74" i="3"/>
  <c r="BC74" i="3"/>
  <c r="BB74" i="3"/>
  <c r="BA74" i="3"/>
  <c r="C77" i="3"/>
  <c r="BE58" i="3"/>
  <c r="BE62" i="3"/>
  <c r="BE65" i="3"/>
  <c r="BE71" i="3"/>
  <c r="BD58" i="3"/>
  <c r="BD62" i="3"/>
  <c r="BD65" i="3"/>
  <c r="BD71" i="3"/>
  <c r="BC58" i="3"/>
  <c r="BC62" i="3"/>
  <c r="BC65" i="3"/>
  <c r="BC71" i="3"/>
  <c r="BB58" i="3"/>
  <c r="BB62" i="3"/>
  <c r="BB65" i="3"/>
  <c r="BB71" i="3"/>
  <c r="BA71" i="3"/>
  <c r="BA58" i="3"/>
  <c r="BE53" i="3"/>
  <c r="BE56" i="3"/>
  <c r="BE57" i="3"/>
  <c r="BD53" i="3"/>
  <c r="BD56" i="3"/>
  <c r="BD57" i="3"/>
  <c r="BC53" i="3"/>
  <c r="BC56" i="3"/>
  <c r="BC57" i="3"/>
  <c r="BB53" i="3"/>
  <c r="BB56" i="3"/>
  <c r="BB57" i="3"/>
  <c r="BA53" i="3"/>
  <c r="B13" i="2"/>
  <c r="BA56" i="3"/>
  <c r="BE48" i="3"/>
  <c r="BE50" i="3"/>
  <c r="BE52" i="3" s="1"/>
  <c r="BD48" i="3"/>
  <c r="BD50" i="3"/>
  <c r="BD52" i="3" s="1"/>
  <c r="BC48" i="3"/>
  <c r="BC50" i="3"/>
  <c r="BC52" i="3" s="1"/>
  <c r="BB48" i="3"/>
  <c r="BB50" i="3"/>
  <c r="BB52" i="3" s="1"/>
  <c r="BA48" i="3"/>
  <c r="BA50" i="3"/>
  <c r="BA52" i="3" s="1"/>
  <c r="BA57" i="3"/>
  <c r="C57" i="3"/>
  <c r="BA27" i="3"/>
  <c r="BA28" i="3" s="1"/>
  <c r="BA34" i="3"/>
  <c r="BA37" i="3"/>
  <c r="BA38" i="3"/>
  <c r="BA40" i="3"/>
  <c r="BA47" i="3"/>
  <c r="BB8" i="3"/>
  <c r="BB11" i="3"/>
  <c r="BB14" i="3"/>
  <c r="BB16" i="3"/>
  <c r="BB17" i="3"/>
  <c r="BB27" i="3"/>
  <c r="BB28" i="3" s="1"/>
  <c r="BB34" i="3"/>
  <c r="BB37" i="3"/>
  <c r="BB38" i="3"/>
  <c r="BB40" i="3"/>
  <c r="BB43" i="3"/>
  <c r="BB47" i="3"/>
  <c r="C16" i="1"/>
  <c r="BD8" i="3"/>
  <c r="BD11" i="3"/>
  <c r="BD14" i="3"/>
  <c r="BD16" i="3"/>
  <c r="BD17" i="3"/>
  <c r="BD27" i="3"/>
  <c r="BD28" i="3" s="1"/>
  <c r="BD34" i="3"/>
  <c r="BD37" i="3"/>
  <c r="BD38" i="3"/>
  <c r="BD40" i="3"/>
  <c r="BD43" i="3"/>
  <c r="BD47" i="3"/>
  <c r="C17" i="1"/>
  <c r="BC8" i="3"/>
  <c r="BC11" i="3"/>
  <c r="BC14" i="3"/>
  <c r="BC16" i="3"/>
  <c r="BC17" i="3"/>
  <c r="BC27" i="3"/>
  <c r="BC28" i="3" s="1"/>
  <c r="BC34" i="3"/>
  <c r="BC37" i="3"/>
  <c r="BC38" i="3"/>
  <c r="BC40" i="3"/>
  <c r="BC43" i="3"/>
  <c r="BC47" i="3"/>
  <c r="C18" i="1"/>
  <c r="BE8" i="3"/>
  <c r="BE11" i="3"/>
  <c r="BE14" i="3"/>
  <c r="BE16" i="3"/>
  <c r="BE17" i="3"/>
  <c r="BE27" i="3"/>
  <c r="BE28" i="3" s="1"/>
  <c r="BE34" i="3"/>
  <c r="BE37" i="3"/>
  <c r="BE38" i="3"/>
  <c r="BE40" i="3"/>
  <c r="BE43" i="3"/>
  <c r="BE47" i="3"/>
  <c r="C21" i="1"/>
  <c r="C31" i="1"/>
  <c r="BA21" i="3"/>
  <c r="BA25" i="3"/>
  <c r="BB21" i="3"/>
  <c r="BB23" i="3"/>
  <c r="BB25" i="3"/>
  <c r="BC21" i="3"/>
  <c r="BC23" i="3"/>
  <c r="BC25" i="3"/>
  <c r="BD21" i="3"/>
  <c r="BD23" i="3"/>
  <c r="BD25" i="3"/>
  <c r="BE21" i="3"/>
  <c r="BE23" i="3"/>
  <c r="BE25" i="3"/>
  <c r="C19" i="3"/>
  <c r="C32" i="3"/>
  <c r="C42" i="3"/>
  <c r="C45" i="3"/>
  <c r="C48" i="3"/>
  <c r="D21" i="1"/>
  <c r="D20" i="1"/>
  <c r="D19" i="1"/>
  <c r="D18" i="1"/>
  <c r="D17" i="1"/>
  <c r="D16" i="1"/>
  <c r="D15" i="1"/>
  <c r="B12" i="2"/>
  <c r="A12" i="2"/>
  <c r="B11" i="2"/>
  <c r="A11" i="2"/>
  <c r="B10" i="2"/>
  <c r="A10" i="2"/>
  <c r="B9" i="2"/>
  <c r="A9" i="2"/>
  <c r="B8" i="2"/>
  <c r="A8" i="2"/>
  <c r="B7" i="2"/>
  <c r="A7" i="2"/>
  <c r="C33" i="1"/>
  <c r="F33" i="1" s="1"/>
  <c r="C2" i="2"/>
  <c r="G32" i="3" l="1"/>
  <c r="E9" i="2" s="1"/>
  <c r="G77" i="3"/>
  <c r="E14" i="2" s="1"/>
  <c r="BE19" i="3"/>
  <c r="G19" i="3"/>
  <c r="BA43" i="3"/>
  <c r="G42" i="3"/>
  <c r="E10" i="2" s="1"/>
  <c r="G28" i="3"/>
  <c r="E8" i="2" s="1"/>
  <c r="BD19" i="3"/>
  <c r="BA75" i="3"/>
  <c r="G85" i="3"/>
  <c r="E15" i="2" s="1"/>
  <c r="BB19" i="3"/>
  <c r="BA19" i="3"/>
  <c r="E7" i="2" s="1"/>
  <c r="BC19" i="3"/>
  <c r="G57" i="3"/>
  <c r="E13" i="2" s="1"/>
  <c r="E16" i="2" l="1"/>
  <c r="G25" i="2" s="1"/>
  <c r="I25" i="2" s="1"/>
  <c r="G19" i="1" s="1"/>
  <c r="G28" i="2" l="1"/>
  <c r="I28" i="2" s="1"/>
  <c r="G23" i="2"/>
  <c r="I23" i="2" s="1"/>
  <c r="G17" i="1" s="1"/>
  <c r="G22" i="2"/>
  <c r="I22" i="2" s="1"/>
  <c r="G16" i="1" s="1"/>
  <c r="C15" i="1"/>
  <c r="C19" i="1" s="1"/>
  <c r="C22" i="1" s="1"/>
  <c r="G27" i="2"/>
  <c r="I27" i="2" s="1"/>
  <c r="G21" i="1" s="1"/>
  <c r="G26" i="2"/>
  <c r="I26" i="2" s="1"/>
  <c r="G20" i="1" s="1"/>
  <c r="G21" i="2"/>
  <c r="I21" i="2" s="1"/>
  <c r="G15" i="1" s="1"/>
  <c r="G24" i="2"/>
  <c r="I24" i="2" s="1"/>
  <c r="G18" i="1" s="1"/>
  <c r="H29" i="2" l="1"/>
  <c r="G23" i="1" s="1"/>
  <c r="G22" i="1" s="1"/>
  <c r="C23" i="1" l="1"/>
  <c r="F30" i="1" s="1"/>
  <c r="F31" i="1" s="1"/>
  <c r="F34" i="1" s="1"/>
</calcChain>
</file>

<file path=xl/sharedStrings.xml><?xml version="1.0" encoding="utf-8"?>
<sst xmlns="http://schemas.openxmlformats.org/spreadsheetml/2006/main" count="254" uniqueCount="197">
  <si>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</si>
  <si>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</si>
  <si>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</si>
  <si>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</si>
  <si>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</si>
  <si>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</si>
  <si>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</si>
  <si>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</si>
  <si>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</si>
  <si>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</si>
  <si>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</si>
  <si>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</si>
  <si>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</si>
  <si>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</si>
  <si>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</si>
  <si>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</si>
  <si>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</si>
  <si>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</si>
  <si>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</si>
  <si>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</si>
  <si>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</si>
  <si>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</si>
  <si>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</si>
  <si>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</si>
  <si>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</si>
  <si>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</si>
  <si>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</si>
  <si>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</si>
  <si>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</si>
  <si>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</si>
  <si>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</si>
  <si>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</si>
  <si>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</si>
  <si>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</si>
  <si>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</si>
  <si>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</si>
  <si>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</si>
  <si>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</si>
  <si>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</si>
  <si>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</si>
  <si>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</si>
  <si>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</si>
  <si>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</si>
  <si>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</si>
  <si>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</si>
  <si>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</si>
  <si>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</si>
  <si>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</si>
  <si>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</si>
  <si>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</si>
  <si>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</si>
  <si>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</si>
  <si>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</si>
  <si>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</si>
  <si>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</si>
  <si>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</si>
  <si>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</si>
  <si>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</si>
  <si>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</si>
  <si>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</si>
  <si>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</si>
  <si>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</si>
  <si>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</si>
  <si>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</si>
  <si>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</si>
  <si>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</si>
  <si>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</si>
  <si>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</si>
  <si>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</si>
  <si>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</si>
  <si>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</si>
  <si>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</si>
  <si>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</si>
  <si>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</si>
  <si>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</si>
  <si>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001</t>
  </si>
  <si>
    <t>m3</t>
  </si>
  <si>
    <t>132201102R00</t>
  </si>
  <si>
    <t>162601102R00</t>
  </si>
  <si>
    <t xml:space="preserve">Vodorovné přemístění výkopku z hor.1-4 do 5000 m </t>
  </si>
  <si>
    <t>171201201R00</t>
  </si>
  <si>
    <t>181101102R00</t>
  </si>
  <si>
    <t>m2</t>
  </si>
  <si>
    <t>m</t>
  </si>
  <si>
    <t>t</t>
  </si>
  <si>
    <t>56</t>
  </si>
  <si>
    <t>Podkladní vrstvy komunikací a zpevněných ploch</t>
  </si>
  <si>
    <t>kamenivo pro stavební účely</t>
  </si>
  <si>
    <t>564801111V01</t>
  </si>
  <si>
    <t>564801111V03</t>
  </si>
  <si>
    <t>564811111V12</t>
  </si>
  <si>
    <t>998222012R00</t>
  </si>
  <si>
    <t xml:space="preserve">Přesun hmot, zpevněné plochy, kryt z kameniva </t>
  </si>
  <si>
    <t>kpl</t>
  </si>
  <si>
    <t>Drenáže</t>
  </si>
  <si>
    <t>211561111V01</t>
  </si>
  <si>
    <t>Výplň odvodňovacích žeber kam. hrubě drcen. 16 mm frakce 16-32</t>
  </si>
  <si>
    <t>871219111R00</t>
  </si>
  <si>
    <t xml:space="preserve">Kladení dren. potrubí bezvýkop.,flex.PVC, bez obs. </t>
  </si>
  <si>
    <t>28611223</t>
  </si>
  <si>
    <t>28611225.A</t>
  </si>
  <si>
    <t>998312021R00</t>
  </si>
  <si>
    <t xml:space="preserve">Přesun hmot pro odvodnění drenáží s výplní rýh </t>
  </si>
  <si>
    <t>Obrubníky</t>
  </si>
  <si>
    <t>916561111RT2</t>
  </si>
  <si>
    <t>Osazení záhon.obrubníků do lože z B 12,5 s opěrou včetně obrubníku  50/5/20</t>
  </si>
  <si>
    <t>Zákl.kce pod vybavení hřiště</t>
  </si>
  <si>
    <t>275310030RAA</t>
  </si>
  <si>
    <t>Základová patka z B 20 (C 16/20), včetně příp. bednění, štěrkopískový podklad 10 cm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</si>
  <si>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</si>
  <si>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</si>
  <si>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</si>
  <si>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</si>
  <si>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</si>
  <si>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</si>
  <si>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</si>
  <si>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</si>
  <si>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KRYCÍ LIST</t>
  </si>
  <si>
    <t>Položkový rozpočet</t>
  </si>
  <si>
    <t>F01</t>
  </si>
  <si>
    <t>F04</t>
  </si>
  <si>
    <t>F06</t>
  </si>
  <si>
    <t>131104125R00</t>
  </si>
  <si>
    <t>F07</t>
  </si>
  <si>
    <t>Umělá tráva , lajny</t>
  </si>
  <si>
    <t>Lajnování</t>
  </si>
  <si>
    <t>bm</t>
  </si>
  <si>
    <t>tenis</t>
  </si>
  <si>
    <t>F08</t>
  </si>
  <si>
    <t>90</t>
  </si>
  <si>
    <t>kus</t>
  </si>
  <si>
    <t>Sportovní vybavení</t>
  </si>
  <si>
    <t>Sloupky pro tenis,pozink,vč. sítě,singl tyčí,wimbl</t>
  </si>
  <si>
    <t>sada</t>
  </si>
  <si>
    <t>sloupek, pr. 100mm,pozink</t>
  </si>
  <si>
    <t>siť zdvojená černá</t>
  </si>
  <si>
    <t>středová pásla Wimbledon</t>
  </si>
  <si>
    <t>T00000003</t>
  </si>
  <si>
    <t>závaží,nátěr+lak</t>
  </si>
  <si>
    <t>sigl.tyče - pozink.</t>
  </si>
  <si>
    <t>Sloupky pro volejbal-pozink,vč.sítě, anténky D + M</t>
  </si>
  <si>
    <t>T00000005B</t>
  </si>
  <si>
    <t>pr.sloupku 102mm pozink.,s objímkami a napínákem sítě</t>
  </si>
  <si>
    <t>síť bílá 2mm/oc.lanko</t>
  </si>
  <si>
    <t>sloupová konstrukce-nosník pozink.</t>
  </si>
  <si>
    <t>obroučka pozinkovaná</t>
  </si>
  <si>
    <t>TENBRANKA  FLOR</t>
  </si>
  <si>
    <t>síť</t>
  </si>
  <si>
    <t>chemické kotvy,vrutové šrouby</t>
  </si>
  <si>
    <t>F8</t>
  </si>
  <si>
    <t>F00000003</t>
  </si>
  <si>
    <t>F00000002</t>
  </si>
  <si>
    <t>F0000004</t>
  </si>
  <si>
    <t>Umělá tráva vč zasypu křemičitým pískem</t>
  </si>
  <si>
    <t>Streetbalový koš vyložení 1m</t>
  </si>
  <si>
    <t xml:space="preserve">Podklad z kameniva drceného tloušťky 3 cm frakce 4/8  </t>
  </si>
  <si>
    <t>F3</t>
  </si>
  <si>
    <t>Kpl</t>
  </si>
  <si>
    <t>Trubka PVC drenážní flexibilní d 100 mm vč. obsypání</t>
  </si>
  <si>
    <t>JUTA Grass tl.15 - multisport</t>
  </si>
  <si>
    <t xml:space="preserve">voděodolná deska tl.10mm </t>
  </si>
  <si>
    <t>8_15</t>
  </si>
  <si>
    <t>ocelová konstrukce žárově zinkovaná vč. vstupní a vjezdové branky</t>
  </si>
  <si>
    <t>Spojovací a doplňkový materiál</t>
  </si>
  <si>
    <t>F00000005</t>
  </si>
  <si>
    <t>Branka pro házenou a malou kopanou (2x3m)</t>
  </si>
  <si>
    <t>tyčky a břevno se šrafováním, síť bílá</t>
  </si>
  <si>
    <t>ocelová pozink.konstrukce vč. kotvení</t>
  </si>
  <si>
    <t>Poličná</t>
  </si>
  <si>
    <t>Bourací práce</t>
  </si>
  <si>
    <t>Lokální výřezy a bourání asfaltu pro patky oplocení vč. odvozu a likvidace suti</t>
  </si>
  <si>
    <t>ks</t>
  </si>
  <si>
    <t>Řezání asfaltové plochy s vybouráním rýhy pro obrubníky a drenáže š.30cm, vč. odvozu a likvidace suti</t>
  </si>
  <si>
    <t>Podklad z kameniva drceného tloušťky 2 cm frakce 0/4  tř. A - zakalení, ruční zpracování</t>
  </si>
  <si>
    <t>patky sloupků oplocení    0,4*0,4*0,8*62</t>
  </si>
  <si>
    <t>patky sloupků sloupků sítí tenis/volejbal  0,4*0,4*0,8*6</t>
  </si>
  <si>
    <t xml:space="preserve">Hloubení šachet v hor.5 do 100 m3 </t>
  </si>
  <si>
    <t xml:space="preserve">Hloubení rýh šířky do 30 cm v hor.3-5 do 100 m3 </t>
  </si>
  <si>
    <t>drenáže a obrubníky</t>
  </si>
  <si>
    <t xml:space="preserve">Uložení sypaniny na skládku </t>
  </si>
  <si>
    <t>Zpětné zapravení výřezů asfaltu do š.30cm</t>
  </si>
  <si>
    <t>0,3*0,6*(124+125 + 32)</t>
  </si>
  <si>
    <t>8,71 + 50,58</t>
  </si>
  <si>
    <t>124 + 125 + 32</t>
  </si>
  <si>
    <t>Vsakovací šachta vč. geotextilie a výplně kamenivem</t>
  </si>
  <si>
    <t>konstrukce pro vestavěné herní branky</t>
  </si>
  <si>
    <t>Sportovní oplocení s vestavěnými brankami</t>
  </si>
  <si>
    <t>Systém oplocení - komplet</t>
  </si>
  <si>
    <t>2x volejbal + nohejbal</t>
  </si>
  <si>
    <t>malá kopaná (házená)</t>
  </si>
  <si>
    <t>basketbal (4 x streetball)</t>
  </si>
  <si>
    <t>Montáž  systému oplocení</t>
  </si>
  <si>
    <t>Výplň oplocení ze záchytných PP sítí , oko 45/45/3, bezuzlových  do výšky  4m</t>
  </si>
  <si>
    <t>Víceúčelové hřiště 44 x 22 m</t>
  </si>
  <si>
    <t>Podklad z kameniva drceného tloušťky 5-10 cm frakce 8/16 mm</t>
  </si>
  <si>
    <t>177</t>
  </si>
  <si>
    <t>0,3*0,6*177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</si>
</sst>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&quot;Kč&quot;"/>
    <numFmt numFmtId="166" formatCode="dd/mm/yy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sz val="8"/>
      <color indexed="17"/>
      <name val="Arial CE"/>
      <family val="2"/>
      <charset val="238"/>
    </font>
    <font>
      <sz val="8"/>
      <color indexed="9"/>
      <name val="Arial CE"/>
    </font>
    <font>
      <sz val="8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248">
    <xf numFmtId="0" fontId="0" fillId="0" borderId="0" xfId="0"/>
    <xf numFmtId="0" fontId="4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1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1" fillId="2" borderId="7" xfId="0" applyNumberFormat="1" applyFont="1" applyFill="1" applyBorder="1"/>
    <xf numFmtId="49" fontId="2" fillId="2" borderId="8" xfId="0" applyNumberFormat="1" applyFont="1" applyFill="1" applyBorder="1"/>
    <xf numFmtId="0" fontId="1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1" fillId="2" borderId="12" xfId="0" applyNumberFormat="1" applyFont="1" applyFill="1" applyBorder="1"/>
    <xf numFmtId="49" fontId="2" fillId="2" borderId="13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5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5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5" xfId="0" applyFont="1" applyFill="1" applyBorder="1" applyAlignment="1"/>
    <xf numFmtId="0" fontId="2" fillId="0" borderId="0" xfId="0" applyFont="1" applyFill="1" applyBorder="1" applyAlignment="1"/>
    <xf numFmtId="0" fontId="5" fillId="0" borderId="10" xfId="0" applyFont="1" applyBorder="1" applyAlignment="1"/>
    <xf numFmtId="0" fontId="5" fillId="0" borderId="15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8" fillId="2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centerContinuous"/>
    </xf>
    <xf numFmtId="0" fontId="8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5" xfId="0" applyBorder="1"/>
    <xf numFmtId="0" fontId="0" fillId="0" borderId="24" xfId="0" applyBorder="1" applyAlignment="1">
      <alignment shrinkToFit="1"/>
    </xf>
    <xf numFmtId="0" fontId="0" fillId="0" borderId="26" xfId="0" applyBorder="1"/>
    <xf numFmtId="0" fontId="9" fillId="0" borderId="7" xfId="0" applyFont="1" applyBorder="1"/>
    <xf numFmtId="0" fontId="0" fillId="0" borderId="12" xfId="0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0" fontId="0" fillId="0" borderId="0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 applyAlignment="1">
      <alignment horizontal="right"/>
    </xf>
    <xf numFmtId="0" fontId="0" fillId="0" borderId="39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1" fillId="0" borderId="40" xfId="1" applyFont="1" applyBorder="1"/>
    <xf numFmtId="0" fontId="3" fillId="0" borderId="40" xfId="1" applyBorder="1"/>
    <xf numFmtId="0" fontId="3" fillId="0" borderId="40" xfId="1" applyBorder="1" applyAlignment="1">
      <alignment horizontal="right"/>
    </xf>
    <xf numFmtId="0" fontId="3" fillId="0" borderId="41" xfId="1" applyFont="1" applyBorder="1"/>
    <xf numFmtId="0" fontId="0" fillId="0" borderId="40" xfId="0" applyNumberFormat="1" applyBorder="1" applyAlignment="1">
      <alignment horizontal="left"/>
    </xf>
    <xf numFmtId="0" fontId="0" fillId="0" borderId="42" xfId="0" applyNumberFormat="1" applyBorder="1"/>
    <xf numFmtId="0" fontId="1" fillId="0" borderId="43" xfId="1" applyFont="1" applyBorder="1"/>
    <xf numFmtId="0" fontId="3" fillId="0" borderId="43" xfId="1" applyBorder="1"/>
    <xf numFmtId="0" fontId="3" fillId="0" borderId="43" xfId="1" applyBorder="1" applyAlignment="1">
      <alignment horizontal="right"/>
    </xf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49" fontId="8" fillId="2" borderId="20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1" fillId="0" borderId="0" xfId="0" applyFont="1" applyBorder="1"/>
    <xf numFmtId="3" fontId="9" fillId="0" borderId="34" xfId="0" applyNumberFormat="1" applyFont="1" applyBorder="1"/>
    <xf numFmtId="0" fontId="8" fillId="2" borderId="20" xfId="0" applyFont="1" applyFill="1" applyBorder="1"/>
    <xf numFmtId="0" fontId="8" fillId="2" borderId="21" xfId="0" applyFont="1" applyFill="1" applyBorder="1"/>
    <xf numFmtId="3" fontId="8" fillId="2" borderId="22" xfId="0" applyNumberFormat="1" applyFont="1" applyFill="1" applyBorder="1"/>
    <xf numFmtId="3" fontId="8" fillId="2" borderId="44" xfId="0" applyNumberFormat="1" applyFont="1" applyFill="1" applyBorder="1"/>
    <xf numFmtId="3" fontId="8" fillId="2" borderId="45" xfId="0" applyNumberFormat="1" applyFont="1" applyFill="1" applyBorder="1"/>
    <xf numFmtId="3" fontId="8" fillId="2" borderId="46" xfId="0" applyNumberFormat="1" applyFont="1" applyFill="1" applyBorder="1"/>
    <xf numFmtId="0" fontId="8" fillId="0" borderId="0" xfId="0" applyFont="1"/>
    <xf numFmtId="3" fontId="4" fillId="0" borderId="0" xfId="0" applyNumberFormat="1" applyFont="1" applyAlignment="1">
      <alignment horizontal="centerContinuous"/>
    </xf>
    <xf numFmtId="0" fontId="0" fillId="2" borderId="32" xfId="0" applyFill="1" applyBorder="1"/>
    <xf numFmtId="0" fontId="1" fillId="2" borderId="4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2" xfId="0" applyNumberFormat="1" applyFont="1" applyFill="1" applyBorder="1" applyAlignment="1">
      <alignment horizontal="right"/>
    </xf>
    <xf numFmtId="0" fontId="9" fillId="0" borderId="26" xfId="0" applyFont="1" applyBorder="1"/>
    <xf numFmtId="0" fontId="9" fillId="0" borderId="24" xfId="0" applyFont="1" applyBorder="1"/>
    <xf numFmtId="0" fontId="9" fillId="0" borderId="16" xfId="0" applyFont="1" applyBorder="1"/>
    <xf numFmtId="3" fontId="9" fillId="0" borderId="25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3" fontId="9" fillId="0" borderId="35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0" fontId="0" fillId="2" borderId="28" xfId="0" applyFill="1" applyBorder="1"/>
    <xf numFmtId="0" fontId="8" fillId="2" borderId="29" xfId="0" applyFont="1" applyFill="1" applyBorder="1"/>
    <xf numFmtId="0" fontId="0" fillId="2" borderId="29" xfId="0" applyFill="1" applyBorder="1"/>
    <xf numFmtId="4" fontId="0" fillId="2" borderId="48" xfId="0" applyNumberFormat="1" applyFill="1" applyBorder="1"/>
    <xf numFmtId="4" fontId="0" fillId="2" borderId="28" xfId="0" applyNumberFormat="1" applyFill="1" applyBorder="1"/>
    <xf numFmtId="4" fontId="0" fillId="2" borderId="29" xfId="0" applyNumberForma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3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1" xfId="1" applyFont="1" applyBorder="1" applyAlignment="1">
      <alignment horizontal="right"/>
    </xf>
    <xf numFmtId="0" fontId="3" fillId="0" borderId="40" xfId="1" applyBorder="1" applyAlignment="1">
      <alignment horizontal="left"/>
    </xf>
    <xf numFmtId="0" fontId="3" fillId="0" borderId="42" xfId="1" applyBorder="1"/>
    <xf numFmtId="0" fontId="11" fillId="0" borderId="0" xfId="1" applyFont="1"/>
    <xf numFmtId="0" fontId="3" fillId="0" borderId="0" xfId="1" applyFont="1"/>
    <xf numFmtId="0" fontId="3" fillId="0" borderId="0" xfId="1" applyAlignment="1">
      <alignment horizontal="right"/>
    </xf>
    <xf numFmtId="0" fontId="3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8" fillId="0" borderId="49" xfId="1" applyFont="1" applyBorder="1" applyAlignment="1">
      <alignment horizontal="center"/>
    </xf>
    <xf numFmtId="49" fontId="8" fillId="0" borderId="49" xfId="1" applyNumberFormat="1" applyFont="1" applyBorder="1" applyAlignment="1">
      <alignment horizontal="left"/>
    </xf>
    <xf numFmtId="0" fontId="8" fillId="0" borderId="50" xfId="1" applyFont="1" applyBorder="1"/>
    <xf numFmtId="0" fontId="3" fillId="0" borderId="9" xfId="1" applyBorder="1" applyAlignment="1">
      <alignment horizontal="center"/>
    </xf>
    <xf numFmtId="0" fontId="3" fillId="0" borderId="9" xfId="1" applyNumberFormat="1" applyBorder="1" applyAlignment="1">
      <alignment horizontal="right"/>
    </xf>
    <xf numFmtId="0" fontId="3" fillId="0" borderId="8" xfId="1" applyNumberFormat="1" applyBorder="1"/>
    <xf numFmtId="0" fontId="3" fillId="0" borderId="0" xfId="1" applyNumberFormat="1"/>
    <xf numFmtId="0" fontId="16" fillId="0" borderId="0" xfId="1" applyFont="1"/>
    <xf numFmtId="0" fontId="10" fillId="0" borderId="51" xfId="1" applyFont="1" applyBorder="1" applyAlignment="1">
      <alignment horizontal="center" vertical="top"/>
    </xf>
    <xf numFmtId="49" fontId="10" fillId="0" borderId="51" xfId="1" applyNumberFormat="1" applyFont="1" applyBorder="1" applyAlignment="1">
      <alignment horizontal="left" vertical="top"/>
    </xf>
    <xf numFmtId="0" fontId="10" fillId="0" borderId="51" xfId="1" applyFont="1" applyBorder="1" applyAlignment="1">
      <alignment vertical="top" wrapText="1"/>
    </xf>
    <xf numFmtId="49" fontId="17" fillId="0" borderId="51" xfId="1" applyNumberFormat="1" applyFont="1" applyBorder="1" applyAlignment="1">
      <alignment horizontal="center" shrinkToFit="1"/>
    </xf>
    <xf numFmtId="4" fontId="17" fillId="0" borderId="51" xfId="1" applyNumberFormat="1" applyFont="1" applyBorder="1" applyAlignment="1">
      <alignment horizontal="right"/>
    </xf>
    <xf numFmtId="4" fontId="17" fillId="0" borderId="51" xfId="1" applyNumberFormat="1" applyFont="1" applyBorder="1"/>
    <xf numFmtId="0" fontId="11" fillId="0" borderId="49" xfId="1" applyFont="1" applyBorder="1" applyAlignment="1">
      <alignment horizontal="center"/>
    </xf>
    <xf numFmtId="49" fontId="11" fillId="0" borderId="49" xfId="1" applyNumberFormat="1" applyFont="1" applyBorder="1" applyAlignment="1">
      <alignment horizontal="left"/>
    </xf>
    <xf numFmtId="0" fontId="19" fillId="0" borderId="0" xfId="1" applyFont="1" applyAlignment="1">
      <alignment wrapText="1"/>
    </xf>
    <xf numFmtId="49" fontId="11" fillId="0" borderId="49" xfId="1" applyNumberFormat="1" applyFont="1" applyBorder="1" applyAlignment="1">
      <alignment horizontal="right"/>
    </xf>
    <xf numFmtId="4" fontId="20" fillId="3" borderId="52" xfId="1" applyNumberFormat="1" applyFont="1" applyFill="1" applyBorder="1" applyAlignment="1">
      <alignment horizontal="right" wrapText="1"/>
    </xf>
    <xf numFmtId="0" fontId="20" fillId="3" borderId="33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ill="1" applyBorder="1" applyAlignment="1">
      <alignment horizontal="center"/>
    </xf>
    <xf numFmtId="49" fontId="21" fillId="2" borderId="10" xfId="1" applyNumberFormat="1" applyFont="1" applyFill="1" applyBorder="1" applyAlignment="1">
      <alignment horizontal="left"/>
    </xf>
    <xf numFmtId="0" fontId="21" fillId="2" borderId="50" xfId="1" applyFont="1" applyFill="1" applyBorder="1"/>
    <xf numFmtId="0" fontId="3" fillId="2" borderId="9" xfId="1" applyFill="1" applyBorder="1" applyAlignment="1">
      <alignment horizontal="center"/>
    </xf>
    <xf numFmtId="4" fontId="3" fillId="2" borderId="9" xfId="1" applyNumberFormat="1" applyFill="1" applyBorder="1" applyAlignment="1">
      <alignment horizontal="right"/>
    </xf>
    <xf numFmtId="4" fontId="3" fillId="2" borderId="8" xfId="1" applyNumberFormat="1" applyFill="1" applyBorder="1" applyAlignment="1">
      <alignment horizontal="right"/>
    </xf>
    <xf numFmtId="4" fontId="8" fillId="2" borderId="10" xfId="1" applyNumberFormat="1" applyFont="1" applyFill="1" applyBorder="1"/>
    <xf numFmtId="3" fontId="3" fillId="0" borderId="0" xfId="1" applyNumberFormat="1"/>
    <xf numFmtId="0" fontId="3" fillId="0" borderId="0" xfId="1" applyBorder="1"/>
    <xf numFmtId="0" fontId="22" fillId="0" borderId="0" xfId="1" applyFont="1" applyAlignment="1"/>
    <xf numFmtId="0" fontId="23" fillId="0" borderId="0" xfId="1" applyFont="1" applyBorder="1"/>
    <xf numFmtId="3" fontId="23" fillId="0" borderId="0" xfId="1" applyNumberFormat="1" applyFont="1" applyBorder="1" applyAlignment="1">
      <alignment horizontal="right"/>
    </xf>
    <xf numFmtId="4" fontId="23" fillId="0" borderId="0" xfId="1" applyNumberFormat="1" applyFont="1" applyBorder="1"/>
    <xf numFmtId="0" fontId="22" fillId="0" borderId="0" xfId="1" applyFont="1" applyBorder="1" applyAlignment="1"/>
    <xf numFmtId="0" fontId="3" fillId="0" borderId="0" xfId="1" applyBorder="1" applyAlignment="1">
      <alignment horizontal="right"/>
    </xf>
    <xf numFmtId="49" fontId="11" fillId="0" borderId="12" xfId="0" applyNumberFormat="1" applyFont="1" applyBorder="1"/>
    <xf numFmtId="3" fontId="9" fillId="0" borderId="13" xfId="0" applyNumberFormat="1" applyFont="1" applyBorder="1"/>
    <xf numFmtId="3" fontId="9" fillId="0" borderId="49" xfId="0" applyNumberFormat="1" applyFont="1" applyBorder="1"/>
    <xf numFmtId="3" fontId="9" fillId="0" borderId="53" xfId="0" applyNumberFormat="1" applyFont="1" applyBorder="1"/>
    <xf numFmtId="49" fontId="20" fillId="3" borderId="55" xfId="1" applyNumberFormat="1" applyFont="1" applyFill="1" applyBorder="1" applyAlignment="1">
      <alignment horizontal="left" wrapText="1"/>
    </xf>
    <xf numFmtId="49" fontId="20" fillId="3" borderId="33" xfId="1" applyNumberFormat="1" applyFont="1" applyFill="1" applyBorder="1" applyAlignment="1">
      <alignment horizontal="left" wrapText="1"/>
    </xf>
    <xf numFmtId="49" fontId="20" fillId="3" borderId="13" xfId="1" applyNumberFormat="1" applyFont="1" applyFill="1" applyBorder="1" applyAlignment="1">
      <alignment horizontal="left" wrapText="1"/>
    </xf>
    <xf numFmtId="49" fontId="20" fillId="3" borderId="54" xfId="1" applyNumberFormat="1" applyFont="1" applyFill="1" applyBorder="1" applyAlignment="1">
      <alignment horizontal="left" wrapText="1"/>
    </xf>
    <xf numFmtId="14" fontId="0" fillId="0" borderId="13" xfId="0" applyNumberFormat="1" applyBorder="1" applyAlignment="1">
      <alignment horizontal="left"/>
    </xf>
    <xf numFmtId="49" fontId="17" fillId="0" borderId="51" xfId="1" applyNumberFormat="1" applyFont="1" applyBorder="1" applyAlignment="1">
      <alignment horizontal="center" vertical="top" shrinkToFit="1"/>
    </xf>
    <xf numFmtId="4" fontId="17" fillId="0" borderId="51" xfId="1" applyNumberFormat="1" applyFont="1" applyBorder="1" applyAlignment="1">
      <alignment horizontal="right" vertical="top"/>
    </xf>
    <xf numFmtId="4" fontId="17" fillId="0" borderId="51" xfId="1" applyNumberFormat="1" applyFont="1" applyBorder="1" applyAlignment="1">
      <alignment vertical="top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center"/>
    </xf>
    <xf numFmtId="0" fontId="0" fillId="0" borderId="28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165" fontId="0" fillId="0" borderId="50" xfId="0" applyNumberFormat="1" applyBorder="1" applyAlignment="1">
      <alignment horizontal="right" indent="2"/>
    </xf>
    <xf numFmtId="165" fontId="0" fillId="0" borderId="15" xfId="0" applyNumberFormat="1" applyBorder="1" applyAlignment="1">
      <alignment horizontal="right" indent="2"/>
    </xf>
    <xf numFmtId="165" fontId="7" fillId="2" borderId="56" xfId="0" applyNumberFormat="1" applyFont="1" applyFill="1" applyBorder="1" applyAlignment="1">
      <alignment horizontal="right" indent="2"/>
    </xf>
    <xf numFmtId="165" fontId="7" fillId="2" borderId="48" xfId="0" applyNumberFormat="1" applyFont="1" applyFill="1" applyBorder="1" applyAlignment="1">
      <alignment horizontal="right" indent="2"/>
    </xf>
    <xf numFmtId="0" fontId="5" fillId="0" borderId="1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3" fontId="8" fillId="2" borderId="29" xfId="0" applyNumberFormat="1" applyFont="1" applyFill="1" applyBorder="1" applyAlignment="1">
      <alignment horizontal="right"/>
    </xf>
    <xf numFmtId="3" fontId="8" fillId="2" borderId="48" xfId="0" applyNumberFormat="1" applyFont="1" applyFill="1" applyBorder="1" applyAlignment="1">
      <alignment horizontal="right"/>
    </xf>
    <xf numFmtId="0" fontId="3" fillId="0" borderId="57" xfId="1" applyFont="1" applyBorder="1" applyAlignment="1">
      <alignment horizontal="center"/>
    </xf>
    <xf numFmtId="0" fontId="3" fillId="0" borderId="58" xfId="1" applyFont="1" applyBorder="1" applyAlignment="1">
      <alignment horizontal="center"/>
    </xf>
    <xf numFmtId="0" fontId="3" fillId="0" borderId="59" xfId="1" applyFont="1" applyBorder="1" applyAlignment="1">
      <alignment horizontal="center"/>
    </xf>
    <xf numFmtId="0" fontId="3" fillId="0" borderId="60" xfId="1" applyFont="1" applyBorder="1" applyAlignment="1">
      <alignment horizontal="center"/>
    </xf>
    <xf numFmtId="0" fontId="3" fillId="0" borderId="61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3" fillId="0" borderId="62" xfId="1" applyFont="1" applyBorder="1" applyAlignment="1">
      <alignment horizontal="left"/>
    </xf>
    <xf numFmtId="49" fontId="20" fillId="3" borderId="54" xfId="1" applyNumberFormat="1" applyFont="1" applyFill="1" applyBorder="1" applyAlignment="1">
      <alignment horizontal="left" wrapText="1"/>
    </xf>
    <xf numFmtId="49" fontId="20" fillId="3" borderId="55" xfId="1" applyNumberFormat="1" applyFont="1" applyFill="1" applyBorder="1" applyAlignment="1">
      <alignment horizontal="left" wrapText="1"/>
    </xf>
    <xf numFmtId="49" fontId="20" fillId="3" borderId="65" xfId="1" applyNumberFormat="1" applyFont="1" applyFill="1" applyBorder="1" applyAlignment="1">
      <alignment horizontal="left" wrapText="1"/>
    </xf>
    <xf numFmtId="49" fontId="20" fillId="3" borderId="66" xfId="1" applyNumberFormat="1" applyFont="1" applyFill="1" applyBorder="1" applyAlignment="1">
      <alignment horizontal="left" wrapText="1"/>
    </xf>
    <xf numFmtId="0" fontId="18" fillId="3" borderId="33" xfId="1" applyNumberFormat="1" applyFont="1" applyFill="1" applyBorder="1" applyAlignment="1">
      <alignment horizontal="left" wrapText="1" indent="1"/>
    </xf>
    <xf numFmtId="0" fontId="18" fillId="3" borderId="0" xfId="1" applyNumberFormat="1" applyFont="1" applyFill="1" applyBorder="1" applyAlignment="1">
      <alignment horizontal="left" wrapText="1" indent="1"/>
    </xf>
    <xf numFmtId="0" fontId="18" fillId="3" borderId="13" xfId="1" applyNumberFormat="1" applyFont="1" applyFill="1" applyBorder="1" applyAlignment="1">
      <alignment horizontal="left" wrapText="1" indent="1"/>
    </xf>
    <xf numFmtId="0" fontId="18" fillId="3" borderId="36" xfId="1" applyNumberFormat="1" applyFont="1" applyFill="1" applyBorder="1" applyAlignment="1">
      <alignment horizontal="left" wrapText="1" indent="1"/>
    </xf>
    <xf numFmtId="0" fontId="18" fillId="3" borderId="24" xfId="1" applyNumberFormat="1" applyFont="1" applyFill="1" applyBorder="1" applyAlignment="1">
      <alignment horizontal="left" wrapText="1" indent="1"/>
    </xf>
    <xf numFmtId="0" fontId="18" fillId="3" borderId="35" xfId="1" applyNumberFormat="1" applyFont="1" applyFill="1" applyBorder="1" applyAlignment="1">
      <alignment horizontal="left" wrapText="1" indent="1"/>
    </xf>
    <xf numFmtId="49" fontId="20" fillId="3" borderId="63" xfId="1" applyNumberFormat="1" applyFont="1" applyFill="1" applyBorder="1" applyAlignment="1">
      <alignment horizontal="left" wrapText="1"/>
    </xf>
    <xf numFmtId="49" fontId="20" fillId="3" borderId="64" xfId="1" applyNumberFormat="1" applyFont="1" applyFill="1" applyBorder="1" applyAlignment="1">
      <alignment horizontal="left" wrapText="1"/>
    </xf>
    <xf numFmtId="0" fontId="12" fillId="0" borderId="0" xfId="1" applyFont="1" applyAlignment="1">
      <alignment horizontal="center"/>
    </xf>
    <xf numFmtId="0" fontId="3" fillId="0" borderId="61" xfId="1" applyBorder="1" applyAlignment="1">
      <alignment horizontal="center" shrinkToFit="1"/>
    </xf>
    <xf numFmtId="0" fontId="3" fillId="0" borderId="43" xfId="1" applyBorder="1" applyAlignment="1">
      <alignment horizontal="center" shrinkToFit="1"/>
    </xf>
    <xf numFmtId="0" fontId="3" fillId="0" borderId="62" xfId="1" applyBorder="1" applyAlignment="1">
      <alignment horizontal="center" shrinkToFit="1"/>
    </xf>
    <xf numFmtId="49" fontId="3" fillId="0" borderId="59" xfId="1" applyNumberFormat="1" applyFont="1" applyBorder="1" applyAlignment="1">
      <alignment horizontal="center"/>
    </xf>
    <xf numFmtId="49" fontId="3" fillId="0" borderId="60" xfId="1" applyNumberFormat="1" applyFont="1" applyBorder="1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C6" sqref="C6"/>
    </sheetView>
  </sheetViews>
  <sheetFormatPr defaultRowHeight="13.2" x14ac:dyDescent="0.25"/>
  <cols>
    <col min="1" max="1" width="2" customWidth="1"/>
    <col min="2" max="2" width="15" customWidth="1"/>
    <col min="3" max="3" width="15.88671875" customWidth="1"/>
    <col min="4" max="4" width="14.5546875" customWidth="1"/>
    <col min="5" max="5" width="13.5546875" customWidth="1"/>
    <col min="6" max="6" width="16.5546875" customWidth="1"/>
    <col min="7" max="7" width="15.33203125" customWidth="1"/>
  </cols>
  <sheetData>
    <row r="1" spans="1:57" ht="24.75" customHeight="1" thickBot="1" x14ac:dyDescent="0.3">
      <c r="A1" s="1" t="s">
        <v>117</v>
      </c>
      <c r="B1" s="2"/>
      <c r="C1" s="2"/>
      <c r="D1" s="2"/>
      <c r="E1" s="2"/>
      <c r="F1" s="2"/>
      <c r="G1" s="2"/>
    </row>
    <row r="2" spans="1:57" ht="12.75" customHeight="1" x14ac:dyDescent="0.25">
      <c r="A2" s="3" t="s">
        <v>0</v>
      </c>
      <c r="B2" s="4"/>
      <c r="C2" s="5" t="s">
        <v>168</v>
      </c>
      <c r="D2" s="5"/>
      <c r="E2" s="4"/>
      <c r="F2" s="6" t="s">
        <v>1</v>
      </c>
      <c r="G2" s="7"/>
    </row>
    <row r="3" spans="1:57" ht="3" hidden="1" customHeight="1" x14ac:dyDescent="0.25">
      <c r="A3" s="8"/>
      <c r="B3" s="9"/>
      <c r="C3" s="10"/>
      <c r="D3" s="10"/>
      <c r="E3" s="9"/>
      <c r="F3" s="11"/>
      <c r="G3" s="12"/>
    </row>
    <row r="4" spans="1:57" ht="12" customHeight="1" x14ac:dyDescent="0.25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" customHeight="1" x14ac:dyDescent="0.25">
      <c r="A5" s="15" t="s">
        <v>75</v>
      </c>
      <c r="B5" s="16"/>
      <c r="C5" s="17" t="s">
        <v>193</v>
      </c>
      <c r="D5" s="18"/>
      <c r="E5" s="19"/>
      <c r="F5" s="11" t="s">
        <v>6</v>
      </c>
      <c r="G5" s="12"/>
    </row>
    <row r="6" spans="1:57" ht="12.9" customHeight="1" x14ac:dyDescent="0.25">
      <c r="A6" s="13" t="s">
        <v>7</v>
      </c>
      <c r="B6" s="9"/>
      <c r="C6" s="10"/>
      <c r="D6" s="10"/>
      <c r="E6" s="9"/>
      <c r="F6" s="20" t="s">
        <v>8</v>
      </c>
      <c r="G6" s="21"/>
      <c r="O6" s="22"/>
    </row>
    <row r="7" spans="1:57" ht="12.9" customHeight="1" x14ac:dyDescent="0.25">
      <c r="A7" s="23" t="s">
        <v>161</v>
      </c>
      <c r="B7" s="24"/>
      <c r="C7" s="25"/>
      <c r="D7" s="26"/>
      <c r="E7" s="26"/>
      <c r="F7" s="27" t="s">
        <v>9</v>
      </c>
      <c r="G7" s="21"/>
    </row>
    <row r="8" spans="1:57" x14ac:dyDescent="0.25">
      <c r="A8" s="28" t="s">
        <v>10</v>
      </c>
      <c r="B8" s="11"/>
      <c r="C8" s="219"/>
      <c r="D8" s="219"/>
      <c r="E8" s="220"/>
      <c r="F8" s="29" t="s">
        <v>11</v>
      </c>
      <c r="G8" s="30"/>
      <c r="H8" s="31"/>
      <c r="I8" s="32"/>
    </row>
    <row r="9" spans="1:57" x14ac:dyDescent="0.25">
      <c r="A9" s="28" t="s">
        <v>12</v>
      </c>
      <c r="B9" s="11"/>
      <c r="C9" s="219"/>
      <c r="D9" s="219"/>
      <c r="E9" s="220"/>
      <c r="F9" s="11"/>
      <c r="G9" s="33"/>
      <c r="H9" s="34"/>
    </row>
    <row r="10" spans="1:57" x14ac:dyDescent="0.25">
      <c r="A10" s="28" t="s">
        <v>13</v>
      </c>
      <c r="B10" s="11"/>
      <c r="C10" s="219"/>
      <c r="D10" s="219"/>
      <c r="E10" s="219"/>
      <c r="F10" s="35"/>
      <c r="G10" s="36"/>
      <c r="H10" s="37"/>
    </row>
    <row r="11" spans="1:57" ht="13.5" customHeight="1" x14ac:dyDescent="0.25">
      <c r="A11" s="28" t="s">
        <v>14</v>
      </c>
      <c r="B11" s="11"/>
      <c r="C11" s="219"/>
      <c r="D11" s="219"/>
      <c r="E11" s="219"/>
      <c r="F11" s="38" t="s">
        <v>15</v>
      </c>
      <c r="G11" s="39"/>
      <c r="H11" s="34"/>
      <c r="BA11" s="40"/>
      <c r="BB11" s="40"/>
      <c r="BC11" s="40"/>
      <c r="BD11" s="40"/>
      <c r="BE11" s="40"/>
    </row>
    <row r="12" spans="1:57" ht="12.75" customHeight="1" x14ac:dyDescent="0.25">
      <c r="A12" s="41" t="s">
        <v>16</v>
      </c>
      <c r="B12" s="9"/>
      <c r="C12" s="212"/>
      <c r="D12" s="212"/>
      <c r="E12" s="212"/>
      <c r="F12" s="42" t="s">
        <v>17</v>
      </c>
      <c r="G12" s="43"/>
      <c r="H12" s="34"/>
    </row>
    <row r="13" spans="1:57" ht="28.5" customHeight="1" thickBot="1" x14ac:dyDescent="0.3">
      <c r="A13" s="44" t="s">
        <v>18</v>
      </c>
      <c r="B13" s="45"/>
      <c r="C13" s="45"/>
      <c r="D13" s="45"/>
      <c r="E13" s="46"/>
      <c r="F13" s="46"/>
      <c r="G13" s="47"/>
      <c r="H13" s="34"/>
    </row>
    <row r="14" spans="1:57" ht="17.25" customHeight="1" thickBot="1" x14ac:dyDescent="0.3">
      <c r="A14" s="48" t="s">
        <v>19</v>
      </c>
      <c r="B14" s="49"/>
      <c r="C14" s="50"/>
      <c r="D14" s="51" t="s">
        <v>20</v>
      </c>
      <c r="E14" s="52"/>
      <c r="F14" s="52"/>
      <c r="G14" s="50"/>
    </row>
    <row r="15" spans="1:57" ht="15.9" customHeight="1" x14ac:dyDescent="0.25">
      <c r="A15" s="53"/>
      <c r="B15" s="54" t="s">
        <v>21</v>
      </c>
      <c r="C15" s="55">
        <f>HSV</f>
        <v>0</v>
      </c>
      <c r="D15" s="56" t="str">
        <f>Rekapitulace!A21</f>
        <v>Ztížené výrobní podmínky</v>
      </c>
      <c r="E15" s="57"/>
      <c r="F15" s="58"/>
      <c r="G15" s="55">
        <f>Rekapitulace!I21</f>
        <v>0</v>
      </c>
    </row>
    <row r="16" spans="1:57" ht="15.9" customHeight="1" x14ac:dyDescent="0.25">
      <c r="A16" s="53" t="s">
        <v>22</v>
      </c>
      <c r="B16" s="54" t="s">
        <v>23</v>
      </c>
      <c r="C16" s="55">
        <f>PSV</f>
        <v>0</v>
      </c>
      <c r="D16" s="59" t="str">
        <f>Rekapitulace!A22</f>
        <v>Oborová přirážka</v>
      </c>
      <c r="E16" s="60"/>
      <c r="F16" s="61"/>
      <c r="G16" s="55">
        <f>Rekapitulace!I22</f>
        <v>0</v>
      </c>
    </row>
    <row r="17" spans="1:7" ht="15.9" customHeight="1" x14ac:dyDescent="0.25">
      <c r="A17" s="53" t="s">
        <v>24</v>
      </c>
      <c r="B17" s="54" t="s">
        <v>25</v>
      </c>
      <c r="C17" s="55">
        <f>Mont</f>
        <v>0</v>
      </c>
      <c r="D17" s="59" t="str">
        <f>Rekapitulace!A23</f>
        <v>Přesun stavebních kapacit</v>
      </c>
      <c r="E17" s="60"/>
      <c r="F17" s="61"/>
      <c r="G17" s="55">
        <f>Rekapitulace!I23</f>
        <v>0</v>
      </c>
    </row>
    <row r="18" spans="1:7" ht="15.9" customHeight="1" x14ac:dyDescent="0.25">
      <c r="A18" s="62" t="s">
        <v>26</v>
      </c>
      <c r="B18" s="63" t="s">
        <v>27</v>
      </c>
      <c r="C18" s="55">
        <f>Dodavka</f>
        <v>0</v>
      </c>
      <c r="D18" s="59" t="str">
        <f>Rekapitulace!A24</f>
        <v>Mimostaveništní doprava</v>
      </c>
      <c r="E18" s="60"/>
      <c r="F18" s="61"/>
      <c r="G18" s="55">
        <f>Rekapitulace!I24</f>
        <v>0</v>
      </c>
    </row>
    <row r="19" spans="1:7" ht="15.9" customHeight="1" x14ac:dyDescent="0.25">
      <c r="A19" s="64" t="s">
        <v>28</v>
      </c>
      <c r="B19" s="54"/>
      <c r="C19" s="55">
        <f>SUM(C15:C18)</f>
        <v>0</v>
      </c>
      <c r="D19" s="65" t="str">
        <f>Rekapitulace!A25</f>
        <v>Zařízení staveniště</v>
      </c>
      <c r="E19" s="60"/>
      <c r="F19" s="61"/>
      <c r="G19" s="55">
        <f>Rekapitulace!I25</f>
        <v>0</v>
      </c>
    </row>
    <row r="20" spans="1:7" ht="15.9" customHeight="1" x14ac:dyDescent="0.25">
      <c r="A20" s="64"/>
      <c r="B20" s="54"/>
      <c r="C20" s="55"/>
      <c r="D20" s="59" t="str">
        <f>Rekapitulace!A26</f>
        <v>Provoz investora</v>
      </c>
      <c r="E20" s="60"/>
      <c r="F20" s="61"/>
      <c r="G20" s="55">
        <f>Rekapitulace!I26</f>
        <v>0</v>
      </c>
    </row>
    <row r="21" spans="1:7" ht="15.9" customHeight="1" x14ac:dyDescent="0.25">
      <c r="A21" s="64" t="s">
        <v>29</v>
      </c>
      <c r="B21" s="54"/>
      <c r="C21" s="55">
        <f>HZS</f>
        <v>0</v>
      </c>
      <c r="D21" s="59" t="str">
        <f>Rekapitulace!A27</f>
        <v>Kompletační činnost (IČD)</v>
      </c>
      <c r="E21" s="60"/>
      <c r="F21" s="61"/>
      <c r="G21" s="55">
        <f>Rekapitulace!I27</f>
        <v>0</v>
      </c>
    </row>
    <row r="22" spans="1:7" ht="15.9" customHeight="1" x14ac:dyDescent="0.25">
      <c r="A22" s="66" t="s">
        <v>30</v>
      </c>
      <c r="B22" s="34"/>
      <c r="C22" s="55">
        <f>C19+C21</f>
        <v>0</v>
      </c>
      <c r="D22" s="59" t="s">
        <v>31</v>
      </c>
      <c r="E22" s="60"/>
      <c r="F22" s="61"/>
      <c r="G22" s="55">
        <f>G23-SUM(G15:G21)</f>
        <v>0</v>
      </c>
    </row>
    <row r="23" spans="1:7" ht="15.9" customHeight="1" thickBot="1" x14ac:dyDescent="0.3">
      <c r="A23" s="213" t="s">
        <v>32</v>
      </c>
      <c r="B23" s="214"/>
      <c r="C23" s="67">
        <f>C22+G23</f>
        <v>0</v>
      </c>
      <c r="D23" s="68" t="s">
        <v>33</v>
      </c>
      <c r="E23" s="69"/>
      <c r="F23" s="70"/>
      <c r="G23" s="55">
        <f>VRN</f>
        <v>0</v>
      </c>
    </row>
    <row r="24" spans="1:7" x14ac:dyDescent="0.25">
      <c r="A24" s="71" t="s">
        <v>34</v>
      </c>
      <c r="B24" s="72"/>
      <c r="C24" s="73"/>
      <c r="D24" s="72" t="s">
        <v>35</v>
      </c>
      <c r="E24" s="72"/>
      <c r="F24" s="74" t="s">
        <v>36</v>
      </c>
      <c r="G24" s="75"/>
    </row>
    <row r="25" spans="1:7" x14ac:dyDescent="0.25">
      <c r="A25" s="66" t="s">
        <v>37</v>
      </c>
      <c r="B25" s="34"/>
      <c r="C25" s="76"/>
      <c r="D25" s="34" t="s">
        <v>37</v>
      </c>
      <c r="F25" s="77" t="s">
        <v>37</v>
      </c>
      <c r="G25" s="78"/>
    </row>
    <row r="26" spans="1:7" ht="37.5" customHeight="1" x14ac:dyDescent="0.25">
      <c r="A26" s="66" t="s">
        <v>38</v>
      </c>
      <c r="B26" s="79"/>
      <c r="C26" s="206"/>
      <c r="D26" s="34" t="s">
        <v>38</v>
      </c>
      <c r="F26" s="77" t="s">
        <v>38</v>
      </c>
      <c r="G26" s="78"/>
    </row>
    <row r="27" spans="1:7" x14ac:dyDescent="0.25">
      <c r="A27" s="66"/>
      <c r="B27" s="80"/>
      <c r="C27" s="76"/>
      <c r="D27" s="34"/>
      <c r="F27" s="77"/>
      <c r="G27" s="78"/>
    </row>
    <row r="28" spans="1:7" x14ac:dyDescent="0.25">
      <c r="A28" s="66" t="s">
        <v>39</v>
      </c>
      <c r="B28" s="34"/>
      <c r="C28" s="76"/>
      <c r="D28" s="77" t="s">
        <v>40</v>
      </c>
      <c r="E28" s="76"/>
      <c r="F28" s="81" t="s">
        <v>40</v>
      </c>
      <c r="G28" s="78"/>
    </row>
    <row r="29" spans="1:7" ht="69" customHeight="1" x14ac:dyDescent="0.25">
      <c r="A29" s="66"/>
      <c r="B29" s="34"/>
      <c r="C29" s="82"/>
      <c r="D29" s="83"/>
      <c r="E29" s="82"/>
      <c r="F29" s="34"/>
      <c r="G29" s="78"/>
    </row>
    <row r="30" spans="1:7" x14ac:dyDescent="0.25">
      <c r="A30" s="84" t="s">
        <v>41</v>
      </c>
      <c r="B30" s="85"/>
      <c r="C30" s="86">
        <v>21</v>
      </c>
      <c r="D30" s="85" t="s">
        <v>42</v>
      </c>
      <c r="E30" s="87"/>
      <c r="F30" s="215">
        <f>ROUND(C23-F32,0)</f>
        <v>0</v>
      </c>
      <c r="G30" s="216"/>
    </row>
    <row r="31" spans="1:7" x14ac:dyDescent="0.25">
      <c r="A31" s="84" t="s">
        <v>43</v>
      </c>
      <c r="B31" s="85"/>
      <c r="C31" s="86">
        <f>SazbaDPH1</f>
        <v>21</v>
      </c>
      <c r="D31" s="85" t="s">
        <v>44</v>
      </c>
      <c r="E31" s="87"/>
      <c r="F31" s="215">
        <f>ROUND(PRODUCT(F30,C31/100),2)</f>
        <v>0</v>
      </c>
      <c r="G31" s="216"/>
    </row>
    <row r="32" spans="1:7" x14ac:dyDescent="0.25">
      <c r="A32" s="84" t="s">
        <v>41</v>
      </c>
      <c r="B32" s="85"/>
      <c r="C32" s="86">
        <v>0</v>
      </c>
      <c r="D32" s="85" t="s">
        <v>44</v>
      </c>
      <c r="E32" s="87"/>
      <c r="F32" s="215">
        <v>0</v>
      </c>
      <c r="G32" s="216"/>
    </row>
    <row r="33" spans="1:8" x14ac:dyDescent="0.25">
      <c r="A33" s="84" t="s">
        <v>43</v>
      </c>
      <c r="B33" s="88"/>
      <c r="C33" s="89">
        <f>SazbaDPH2</f>
        <v>0</v>
      </c>
      <c r="D33" s="85" t="s">
        <v>44</v>
      </c>
      <c r="E33" s="61"/>
      <c r="F33" s="215">
        <f>ROUND(PRODUCT(F32,C33/100),1)</f>
        <v>0</v>
      </c>
      <c r="G33" s="216"/>
    </row>
    <row r="34" spans="1:8" s="93" customFormat="1" ht="19.5" customHeight="1" thickBot="1" x14ac:dyDescent="0.35">
      <c r="A34" s="90" t="s">
        <v>45</v>
      </c>
      <c r="B34" s="91"/>
      <c r="C34" s="91"/>
      <c r="D34" s="91"/>
      <c r="E34" s="92"/>
      <c r="F34" s="217">
        <f>F31+Zaklad5</f>
        <v>0</v>
      </c>
      <c r="G34" s="218"/>
    </row>
    <row r="36" spans="1:8" x14ac:dyDescent="0.25">
      <c r="A36" s="94" t="s">
        <v>46</v>
      </c>
      <c r="B36" s="94"/>
      <c r="C36" s="94"/>
      <c r="D36" s="94"/>
      <c r="E36" s="94"/>
      <c r="F36" s="94"/>
      <c r="G36" s="94"/>
      <c r="H36" t="s">
        <v>5</v>
      </c>
    </row>
    <row r="37" spans="1:8" ht="14.25" customHeight="1" x14ac:dyDescent="0.25">
      <c r="A37" s="94"/>
      <c r="B37" s="211"/>
      <c r="C37" s="211"/>
      <c r="D37" s="211"/>
      <c r="E37" s="211"/>
      <c r="F37" s="211"/>
      <c r="G37" s="211"/>
      <c r="H37" t="s">
        <v>5</v>
      </c>
    </row>
    <row r="38" spans="1:8" ht="12.75" customHeight="1" x14ac:dyDescent="0.25">
      <c r="A38" s="95"/>
      <c r="B38" s="211"/>
      <c r="C38" s="211"/>
      <c r="D38" s="211"/>
      <c r="E38" s="211"/>
      <c r="F38" s="211"/>
      <c r="G38" s="211"/>
      <c r="H38" t="s">
        <v>5</v>
      </c>
    </row>
    <row r="39" spans="1:8" x14ac:dyDescent="0.25">
      <c r="A39" s="95"/>
      <c r="B39" s="211"/>
      <c r="C39" s="211"/>
      <c r="D39" s="211"/>
      <c r="E39" s="211"/>
      <c r="F39" s="211"/>
      <c r="G39" s="211"/>
      <c r="H39" t="s">
        <v>5</v>
      </c>
    </row>
    <row r="40" spans="1:8" x14ac:dyDescent="0.25">
      <c r="A40" s="95"/>
      <c r="B40" s="211"/>
      <c r="C40" s="211"/>
      <c r="D40" s="211"/>
      <c r="E40" s="211"/>
      <c r="F40" s="211"/>
      <c r="G40" s="211"/>
      <c r="H40" t="s">
        <v>5</v>
      </c>
    </row>
    <row r="41" spans="1:8" x14ac:dyDescent="0.25">
      <c r="A41" s="95"/>
      <c r="B41" s="211"/>
      <c r="C41" s="211"/>
      <c r="D41" s="211"/>
      <c r="E41" s="211"/>
      <c r="F41" s="211"/>
      <c r="G41" s="211"/>
      <c r="H41" t="s">
        <v>5</v>
      </c>
    </row>
    <row r="42" spans="1:8" x14ac:dyDescent="0.25">
      <c r="A42" s="95"/>
      <c r="B42" s="211"/>
      <c r="C42" s="211"/>
      <c r="D42" s="211"/>
      <c r="E42" s="211"/>
      <c r="F42" s="211"/>
      <c r="G42" s="211"/>
      <c r="H42" t="s">
        <v>5</v>
      </c>
    </row>
    <row r="43" spans="1:8" x14ac:dyDescent="0.25">
      <c r="A43" s="95"/>
      <c r="B43" s="211"/>
      <c r="C43" s="211"/>
      <c r="D43" s="211"/>
      <c r="E43" s="211"/>
      <c r="F43" s="211"/>
      <c r="G43" s="211"/>
      <c r="H43" t="s">
        <v>5</v>
      </c>
    </row>
    <row r="44" spans="1:8" x14ac:dyDescent="0.25">
      <c r="A44" s="95"/>
      <c r="B44" s="211"/>
      <c r="C44" s="211"/>
      <c r="D44" s="211"/>
      <c r="E44" s="211"/>
      <c r="F44" s="211"/>
      <c r="G44" s="211"/>
      <c r="H44" t="s">
        <v>5</v>
      </c>
    </row>
    <row r="45" spans="1:8" ht="0.75" customHeight="1" x14ac:dyDescent="0.25">
      <c r="A45" s="95"/>
      <c r="B45" s="211"/>
      <c r="C45" s="211"/>
      <c r="D45" s="211"/>
      <c r="E45" s="211"/>
      <c r="F45" s="211"/>
      <c r="G45" s="211"/>
      <c r="H45" t="s">
        <v>5</v>
      </c>
    </row>
    <row r="46" spans="1:8" x14ac:dyDescent="0.25">
      <c r="B46" s="210"/>
      <c r="C46" s="210"/>
      <c r="D46" s="210"/>
      <c r="E46" s="210"/>
      <c r="F46" s="210"/>
      <c r="G46" s="210"/>
    </row>
    <row r="47" spans="1:8" x14ac:dyDescent="0.25">
      <c r="B47" s="210"/>
      <c r="C47" s="210"/>
      <c r="D47" s="210"/>
      <c r="E47" s="210"/>
      <c r="F47" s="210"/>
      <c r="G47" s="210"/>
    </row>
    <row r="48" spans="1:8" x14ac:dyDescent="0.25">
      <c r="B48" s="210"/>
      <c r="C48" s="210"/>
      <c r="D48" s="210"/>
      <c r="E48" s="210"/>
      <c r="F48" s="210"/>
      <c r="G48" s="210"/>
    </row>
    <row r="49" spans="2:7" x14ac:dyDescent="0.25">
      <c r="B49" s="210"/>
      <c r="C49" s="210"/>
      <c r="D49" s="210"/>
      <c r="E49" s="210"/>
      <c r="F49" s="210"/>
      <c r="G49" s="210"/>
    </row>
    <row r="50" spans="2:7" x14ac:dyDescent="0.25">
      <c r="B50" s="210"/>
      <c r="C50" s="210"/>
      <c r="D50" s="210"/>
      <c r="E50" s="210"/>
      <c r="F50" s="210"/>
      <c r="G50" s="210"/>
    </row>
    <row r="51" spans="2:7" x14ac:dyDescent="0.25">
      <c r="B51" s="210"/>
      <c r="C51" s="210"/>
      <c r="D51" s="210"/>
      <c r="E51" s="210"/>
      <c r="F51" s="210"/>
      <c r="G51" s="210"/>
    </row>
    <row r="52" spans="2:7" x14ac:dyDescent="0.25">
      <c r="B52" s="210"/>
      <c r="C52" s="210"/>
      <c r="D52" s="210"/>
      <c r="E52" s="210"/>
      <c r="F52" s="210"/>
      <c r="G52" s="210"/>
    </row>
    <row r="53" spans="2:7" x14ac:dyDescent="0.25">
      <c r="B53" s="210"/>
      <c r="C53" s="210"/>
      <c r="D53" s="210"/>
      <c r="E53" s="210"/>
      <c r="F53" s="210"/>
      <c r="G53" s="210"/>
    </row>
    <row r="54" spans="2:7" x14ac:dyDescent="0.25">
      <c r="B54" s="210"/>
      <c r="C54" s="210"/>
      <c r="D54" s="210"/>
      <c r="E54" s="210"/>
      <c r="F54" s="210"/>
      <c r="G54" s="210"/>
    </row>
    <row r="55" spans="2:7" x14ac:dyDescent="0.25">
      <c r="B55" s="210"/>
      <c r="C55" s="210"/>
      <c r="D55" s="210"/>
      <c r="E55" s="210"/>
      <c r="F55" s="210"/>
      <c r="G55" s="210"/>
    </row>
  </sheetData>
  <mergeCells count="22">
    <mergeCell ref="B54:G54"/>
    <mergeCell ref="B55:G55"/>
    <mergeCell ref="B49:G49"/>
    <mergeCell ref="B50:G50"/>
    <mergeCell ref="B51:G51"/>
    <mergeCell ref="B52:G52"/>
    <mergeCell ref="B53:G53"/>
    <mergeCell ref="C9:E9"/>
    <mergeCell ref="C11:E11"/>
    <mergeCell ref="C8:E8"/>
    <mergeCell ref="C10:E10"/>
    <mergeCell ref="B47:G47"/>
    <mergeCell ref="B48:G48"/>
    <mergeCell ref="B37:G45"/>
    <mergeCell ref="C12:E12"/>
    <mergeCell ref="B46:G46"/>
    <mergeCell ref="A23:B23"/>
    <mergeCell ref="F30:G30"/>
    <mergeCell ref="F31:G31"/>
    <mergeCell ref="F32:G32"/>
    <mergeCell ref="F33:G33"/>
    <mergeCell ref="F34:G34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0"/>
  <sheetViews>
    <sheetView zoomScaleNormal="100" workbookViewId="0">
      <selection activeCell="H1" sqref="H1"/>
    </sheetView>
  </sheetViews>
  <sheetFormatPr defaultRowHeight="13.2" x14ac:dyDescent="0.25"/>
  <cols>
    <col min="1" max="1" width="5.88671875" customWidth="1"/>
    <col min="2" max="2" width="6.109375" customWidth="1"/>
    <col min="3" max="3" width="11.44140625" customWidth="1"/>
    <col min="4" max="4" width="15.88671875" customWidth="1"/>
    <col min="5" max="5" width="11.33203125" customWidth="1"/>
    <col min="6" max="6" width="10.88671875" customWidth="1"/>
    <col min="7" max="7" width="11" customWidth="1"/>
    <col min="8" max="8" width="11.109375" customWidth="1"/>
    <col min="9" max="9" width="10.6640625" customWidth="1"/>
  </cols>
  <sheetData>
    <row r="1" spans="1:9" ht="13.8" thickTop="1" x14ac:dyDescent="0.25">
      <c r="A1" s="223" t="s">
        <v>47</v>
      </c>
      <c r="B1" s="224"/>
      <c r="C1" s="96" t="str">
        <f>'Krycí list'!C2</f>
        <v>Poličná</v>
      </c>
      <c r="D1" s="97"/>
      <c r="E1" s="98"/>
      <c r="F1" s="97"/>
      <c r="G1" s="99" t="s">
        <v>48</v>
      </c>
      <c r="H1" s="100"/>
      <c r="I1" s="101"/>
    </row>
    <row r="2" spans="1:9" ht="13.8" thickBot="1" x14ac:dyDescent="0.3">
      <c r="A2" s="225" t="s">
        <v>49</v>
      </c>
      <c r="B2" s="226"/>
      <c r="C2" s="102" t="str">
        <f>CONCATENATE(cisloobjektu," ",nazevobjektu)</f>
        <v>001 Víceúčelové hřiště 44 x 22 m</v>
      </c>
      <c r="D2" s="103"/>
      <c r="E2" s="104"/>
      <c r="F2" s="103"/>
      <c r="G2" s="227"/>
      <c r="H2" s="228"/>
      <c r="I2" s="229"/>
    </row>
    <row r="3" spans="1:9" ht="13.8" thickTop="1" x14ac:dyDescent="0.25">
      <c r="F3" s="34"/>
    </row>
    <row r="4" spans="1:9" ht="19.5" customHeight="1" x14ac:dyDescent="0.3">
      <c r="A4" s="105" t="s">
        <v>50</v>
      </c>
      <c r="B4" s="106"/>
      <c r="C4" s="106"/>
      <c r="D4" s="106"/>
      <c r="E4" s="107"/>
      <c r="F4" s="106"/>
      <c r="G4" s="106"/>
      <c r="H4" s="106"/>
      <c r="I4" s="106"/>
    </row>
    <row r="5" spans="1:9" ht="13.8" thickBot="1" x14ac:dyDescent="0.3"/>
    <row r="6" spans="1:9" s="34" customFormat="1" ht="13.8" thickBot="1" x14ac:dyDescent="0.3">
      <c r="A6" s="108"/>
      <c r="B6" s="109" t="s">
        <v>51</v>
      </c>
      <c r="C6" s="109"/>
      <c r="D6" s="110"/>
      <c r="E6" s="111" t="s">
        <v>52</v>
      </c>
      <c r="F6" s="112" t="s">
        <v>53</v>
      </c>
      <c r="G6" s="112" t="s">
        <v>54</v>
      </c>
      <c r="H6" s="112" t="s">
        <v>55</v>
      </c>
      <c r="I6" s="113" t="s">
        <v>29</v>
      </c>
    </row>
    <row r="7" spans="1:9" s="34" customFormat="1" x14ac:dyDescent="0.25">
      <c r="A7" s="198" t="str">
        <f>Položky!B7</f>
        <v>1</v>
      </c>
      <c r="B7" s="114" t="str">
        <f>Položky!C7</f>
        <v>Zemní práce</v>
      </c>
      <c r="D7" s="115"/>
      <c r="E7" s="199">
        <f>Položky!BA19</f>
        <v>0</v>
      </c>
      <c r="F7" s="200"/>
      <c r="G7" s="200"/>
      <c r="H7" s="200"/>
      <c r="I7" s="201"/>
    </row>
    <row r="8" spans="1:9" s="34" customFormat="1" x14ac:dyDescent="0.25">
      <c r="A8" s="198" t="str">
        <f>Položky!B20</f>
        <v>56</v>
      </c>
      <c r="B8" s="114" t="str">
        <f>Položky!C20</f>
        <v>Podkladní vrstvy komunikací a zpevněných ploch</v>
      </c>
      <c r="D8" s="115"/>
      <c r="E8" s="199">
        <f>Položky!G28</f>
        <v>0</v>
      </c>
      <c r="F8" s="200"/>
      <c r="G8" s="200"/>
      <c r="H8" s="200"/>
      <c r="I8" s="201"/>
    </row>
    <row r="9" spans="1:9" s="34" customFormat="1" x14ac:dyDescent="0.25">
      <c r="A9" s="198">
        <f>Položky!B29</f>
        <v>0</v>
      </c>
      <c r="B9" s="114" t="str">
        <f>Položky!C29</f>
        <v>Bourací práce</v>
      </c>
      <c r="D9" s="115"/>
      <c r="E9" s="199">
        <f>Položky!G32</f>
        <v>0</v>
      </c>
      <c r="F9" s="200"/>
      <c r="G9" s="200"/>
      <c r="H9" s="200"/>
      <c r="I9" s="201"/>
    </row>
    <row r="10" spans="1:9" s="34" customFormat="1" x14ac:dyDescent="0.25">
      <c r="A10" s="198" t="str">
        <f>Položky!B33</f>
        <v>F01</v>
      </c>
      <c r="B10" s="114" t="str">
        <f>Položky!C33</f>
        <v>Drenáže</v>
      </c>
      <c r="D10" s="115"/>
      <c r="E10" s="199">
        <f>Položky!G42</f>
        <v>0</v>
      </c>
      <c r="F10" s="200"/>
      <c r="G10" s="200"/>
      <c r="H10" s="200"/>
      <c r="I10" s="201"/>
    </row>
    <row r="11" spans="1:9" s="34" customFormat="1" x14ac:dyDescent="0.25">
      <c r="A11" s="198" t="str">
        <f>Položky!B43</f>
        <v>F04</v>
      </c>
      <c r="B11" s="114" t="str">
        <f>Položky!C43</f>
        <v>Obrubníky</v>
      </c>
      <c r="D11" s="115"/>
      <c r="E11" s="199">
        <f>Položky!G45</f>
        <v>0</v>
      </c>
      <c r="F11" s="200"/>
      <c r="G11" s="200"/>
      <c r="H11" s="200"/>
      <c r="I11" s="201"/>
    </row>
    <row r="12" spans="1:9" s="34" customFormat="1" x14ac:dyDescent="0.25">
      <c r="A12" s="198" t="str">
        <f>Položky!B46</f>
        <v>F06</v>
      </c>
      <c r="B12" s="114" t="str">
        <f>Položky!C46</f>
        <v>Zákl.kce pod vybavení hřiště</v>
      </c>
      <c r="D12" s="115"/>
      <c r="E12" s="199">
        <f>Položky!G48</f>
        <v>0</v>
      </c>
      <c r="F12" s="200"/>
      <c r="G12" s="200"/>
      <c r="H12" s="200"/>
      <c r="I12" s="201"/>
    </row>
    <row r="13" spans="1:9" s="34" customFormat="1" x14ac:dyDescent="0.25">
      <c r="A13" s="198" t="s">
        <v>123</v>
      </c>
      <c r="B13" s="114" t="str">
        <f>Položky!C49</f>
        <v>Umělá tráva , lajny</v>
      </c>
      <c r="D13" s="115"/>
      <c r="E13" s="199">
        <f>Položky!G57</f>
        <v>0</v>
      </c>
      <c r="F13" s="200"/>
      <c r="G13" s="200"/>
      <c r="H13" s="200"/>
      <c r="I13" s="201"/>
    </row>
    <row r="14" spans="1:9" s="34" customFormat="1" x14ac:dyDescent="0.25">
      <c r="A14" s="198" t="s">
        <v>128</v>
      </c>
      <c r="B14" s="114" t="str">
        <f>Položky!C58</f>
        <v>Sportovní vybavení</v>
      </c>
      <c r="D14" s="115"/>
      <c r="E14" s="199">
        <f>Položky!G77</f>
        <v>0</v>
      </c>
      <c r="F14" s="200"/>
      <c r="G14" s="200"/>
      <c r="H14" s="200"/>
      <c r="I14" s="201"/>
    </row>
    <row r="15" spans="1:9" s="34" customFormat="1" ht="13.8" thickBot="1" x14ac:dyDescent="0.3">
      <c r="A15" s="198" t="s">
        <v>129</v>
      </c>
      <c r="B15" s="114" t="str">
        <f>Položky!C78</f>
        <v>Sportovní oplocení s vestavěnými brankami</v>
      </c>
      <c r="D15" s="115"/>
      <c r="E15" s="199">
        <f>Položky!G85</f>
        <v>0</v>
      </c>
      <c r="F15" s="200"/>
      <c r="G15" s="200"/>
      <c r="H15" s="200"/>
      <c r="I15" s="201"/>
    </row>
    <row r="16" spans="1:9" s="122" customFormat="1" ht="13.8" thickBot="1" x14ac:dyDescent="0.3">
      <c r="A16" s="116"/>
      <c r="B16" s="117" t="s">
        <v>56</v>
      </c>
      <c r="C16" s="117"/>
      <c r="D16" s="118"/>
      <c r="E16" s="119">
        <f>SUM(E7:E15)</f>
        <v>0</v>
      </c>
      <c r="F16" s="120"/>
      <c r="G16" s="120"/>
      <c r="H16" s="120"/>
      <c r="I16" s="121"/>
    </row>
    <row r="17" spans="1:57" x14ac:dyDescent="0.25">
      <c r="A17" s="34"/>
      <c r="B17" s="34"/>
      <c r="C17" s="34"/>
      <c r="D17" s="34"/>
      <c r="E17" s="34"/>
      <c r="F17" s="34"/>
      <c r="G17" s="34"/>
      <c r="H17" s="34"/>
      <c r="I17" s="34"/>
    </row>
    <row r="18" spans="1:57" ht="19.5" customHeight="1" x14ac:dyDescent="0.3">
      <c r="A18" s="106" t="s">
        <v>57</v>
      </c>
      <c r="B18" s="106"/>
      <c r="C18" s="106"/>
      <c r="D18" s="106"/>
      <c r="E18" s="106"/>
      <c r="F18" s="106"/>
      <c r="G18" s="123"/>
      <c r="H18" s="106"/>
      <c r="I18" s="106"/>
      <c r="BA18" s="40"/>
      <c r="BB18" s="40"/>
      <c r="BC18" s="40"/>
      <c r="BD18" s="40"/>
      <c r="BE18" s="40"/>
    </row>
    <row r="19" spans="1:57" ht="13.8" thickBot="1" x14ac:dyDescent="0.3"/>
    <row r="20" spans="1:57" x14ac:dyDescent="0.25">
      <c r="A20" s="71" t="s">
        <v>58</v>
      </c>
      <c r="B20" s="72"/>
      <c r="C20" s="72"/>
      <c r="D20" s="124"/>
      <c r="E20" s="125" t="s">
        <v>59</v>
      </c>
      <c r="F20" s="126" t="s">
        <v>60</v>
      </c>
      <c r="G20" s="127" t="s">
        <v>61</v>
      </c>
      <c r="H20" s="128"/>
      <c r="I20" s="129" t="s">
        <v>59</v>
      </c>
    </row>
    <row r="21" spans="1:57" x14ac:dyDescent="0.25">
      <c r="A21" s="130" t="s">
        <v>109</v>
      </c>
      <c r="B21" s="131"/>
      <c r="C21" s="131"/>
      <c r="D21" s="132"/>
      <c r="E21" s="133"/>
      <c r="F21" s="134"/>
      <c r="G21" s="135">
        <f t="shared" ref="G21:G28" si="0">CHOOSE(BA21+1,HSV+PSV,HSV+PSV+Mont,HSV+PSV+Dodavka+Mont,HSV,PSV,Mont,Dodavka,Mont+Dodavka,0)</f>
        <v>0</v>
      </c>
      <c r="H21" s="136"/>
      <c r="I21" s="137">
        <f t="shared" ref="I21:I28" si="1">E21+F21*G21/100</f>
        <v>0</v>
      </c>
      <c r="BA21">
        <v>0</v>
      </c>
    </row>
    <row r="22" spans="1:57" x14ac:dyDescent="0.25">
      <c r="A22" s="130" t="s">
        <v>110</v>
      </c>
      <c r="B22" s="131"/>
      <c r="C22" s="131"/>
      <c r="D22" s="132"/>
      <c r="E22" s="133"/>
      <c r="F22" s="134"/>
      <c r="G22" s="135">
        <f t="shared" si="0"/>
        <v>0</v>
      </c>
      <c r="H22" s="136"/>
      <c r="I22" s="137">
        <f t="shared" si="1"/>
        <v>0</v>
      </c>
      <c r="BA22">
        <v>0</v>
      </c>
    </row>
    <row r="23" spans="1:57" x14ac:dyDescent="0.25">
      <c r="A23" s="130" t="s">
        <v>111</v>
      </c>
      <c r="B23" s="131"/>
      <c r="C23" s="131"/>
      <c r="D23" s="132"/>
      <c r="E23" s="133"/>
      <c r="F23" s="134"/>
      <c r="G23" s="135">
        <f t="shared" si="0"/>
        <v>0</v>
      </c>
      <c r="H23" s="136"/>
      <c r="I23" s="137">
        <f t="shared" si="1"/>
        <v>0</v>
      </c>
      <c r="BA23">
        <v>0</v>
      </c>
    </row>
    <row r="24" spans="1:57" x14ac:dyDescent="0.25">
      <c r="A24" s="130" t="s">
        <v>112</v>
      </c>
      <c r="B24" s="131"/>
      <c r="C24" s="131"/>
      <c r="D24" s="132"/>
      <c r="E24" s="133"/>
      <c r="F24" s="134"/>
      <c r="G24" s="135">
        <f t="shared" si="0"/>
        <v>0</v>
      </c>
      <c r="H24" s="136"/>
      <c r="I24" s="137">
        <f t="shared" si="1"/>
        <v>0</v>
      </c>
      <c r="BA24">
        <v>0</v>
      </c>
    </row>
    <row r="25" spans="1:57" x14ac:dyDescent="0.25">
      <c r="A25" s="130" t="s">
        <v>113</v>
      </c>
      <c r="B25" s="131"/>
      <c r="C25" s="131"/>
      <c r="D25" s="132"/>
      <c r="E25" s="133"/>
      <c r="F25" s="134"/>
      <c r="G25" s="135">
        <f t="shared" si="0"/>
        <v>0</v>
      </c>
      <c r="H25" s="136"/>
      <c r="I25" s="137">
        <f t="shared" si="1"/>
        <v>0</v>
      </c>
      <c r="BA25">
        <v>1</v>
      </c>
    </row>
    <row r="26" spans="1:57" x14ac:dyDescent="0.25">
      <c r="A26" s="130" t="s">
        <v>114</v>
      </c>
      <c r="B26" s="131"/>
      <c r="C26" s="131"/>
      <c r="D26" s="132"/>
      <c r="E26" s="133"/>
      <c r="F26" s="134"/>
      <c r="G26" s="135">
        <f t="shared" si="0"/>
        <v>0</v>
      </c>
      <c r="H26" s="136"/>
      <c r="I26" s="137">
        <f t="shared" si="1"/>
        <v>0</v>
      </c>
      <c r="BA26">
        <v>1</v>
      </c>
    </row>
    <row r="27" spans="1:57" x14ac:dyDescent="0.25">
      <c r="A27" s="130" t="s">
        <v>115</v>
      </c>
      <c r="B27" s="131"/>
      <c r="C27" s="131"/>
      <c r="D27" s="132"/>
      <c r="E27" s="133"/>
      <c r="F27" s="134"/>
      <c r="G27" s="135">
        <f t="shared" si="0"/>
        <v>0</v>
      </c>
      <c r="H27" s="136"/>
      <c r="I27" s="137">
        <f t="shared" si="1"/>
        <v>0</v>
      </c>
      <c r="BA27">
        <v>2</v>
      </c>
    </row>
    <row r="28" spans="1:57" x14ac:dyDescent="0.25">
      <c r="A28" s="130" t="s">
        <v>116</v>
      </c>
      <c r="B28" s="131"/>
      <c r="C28" s="131"/>
      <c r="D28" s="132"/>
      <c r="E28" s="133"/>
      <c r="F28" s="134"/>
      <c r="G28" s="135">
        <f t="shared" si="0"/>
        <v>0</v>
      </c>
      <c r="H28" s="136"/>
      <c r="I28" s="137">
        <f t="shared" si="1"/>
        <v>0</v>
      </c>
      <c r="BA28">
        <v>2</v>
      </c>
    </row>
    <row r="29" spans="1:57" ht="13.8" thickBot="1" x14ac:dyDescent="0.3">
      <c r="A29" s="138"/>
      <c r="B29" s="139" t="s">
        <v>62</v>
      </c>
      <c r="C29" s="140"/>
      <c r="D29" s="141"/>
      <c r="E29" s="142"/>
      <c r="F29" s="143"/>
      <c r="G29" s="143"/>
      <c r="H29" s="221">
        <f>SUM(I21:I28)</f>
        <v>0</v>
      </c>
      <c r="I29" s="222"/>
    </row>
    <row r="31" spans="1:57" x14ac:dyDescent="0.25">
      <c r="B31" s="122"/>
      <c r="F31" s="144"/>
      <c r="G31" s="145"/>
      <c r="H31" s="145"/>
      <c r="I31" s="146"/>
    </row>
    <row r="32" spans="1:57" x14ac:dyDescent="0.25">
      <c r="F32" s="144"/>
      <c r="G32" s="145"/>
      <c r="H32" s="145"/>
      <c r="I32" s="146"/>
    </row>
    <row r="33" spans="6:9" x14ac:dyDescent="0.25">
      <c r="F33" s="144"/>
      <c r="G33" s="145"/>
      <c r="H33" s="145"/>
      <c r="I33" s="146"/>
    </row>
    <row r="34" spans="6:9" x14ac:dyDescent="0.25">
      <c r="F34" s="144"/>
      <c r="G34" s="145"/>
      <c r="H34" s="145"/>
      <c r="I34" s="146"/>
    </row>
    <row r="35" spans="6:9" x14ac:dyDescent="0.25">
      <c r="F35" s="144"/>
      <c r="G35" s="145"/>
      <c r="H35" s="145"/>
      <c r="I35" s="146"/>
    </row>
    <row r="36" spans="6:9" x14ac:dyDescent="0.25">
      <c r="F36" s="144"/>
      <c r="G36" s="145"/>
      <c r="H36" s="145"/>
      <c r="I36" s="146"/>
    </row>
    <row r="37" spans="6:9" x14ac:dyDescent="0.25">
      <c r="F37" s="144"/>
      <c r="G37" s="145"/>
      <c r="H37" s="145"/>
      <c r="I37" s="146"/>
    </row>
    <row r="38" spans="6:9" x14ac:dyDescent="0.25">
      <c r="F38" s="144"/>
      <c r="G38" s="145"/>
      <c r="H38" s="145"/>
      <c r="I38" s="146"/>
    </row>
    <row r="39" spans="6:9" x14ac:dyDescent="0.25">
      <c r="F39" s="144"/>
      <c r="G39" s="145"/>
      <c r="H39" s="145"/>
      <c r="I39" s="146"/>
    </row>
    <row r="40" spans="6:9" x14ac:dyDescent="0.25">
      <c r="F40" s="144"/>
      <c r="G40" s="145"/>
      <c r="H40" s="145"/>
      <c r="I40" s="146"/>
    </row>
    <row r="41" spans="6:9" x14ac:dyDescent="0.25">
      <c r="F41" s="144"/>
      <c r="G41" s="145"/>
      <c r="H41" s="145"/>
      <c r="I41" s="146"/>
    </row>
    <row r="42" spans="6:9" x14ac:dyDescent="0.25">
      <c r="F42" s="144"/>
      <c r="G42" s="145"/>
      <c r="H42" s="145"/>
      <c r="I42" s="146"/>
    </row>
    <row r="43" spans="6:9" x14ac:dyDescent="0.25">
      <c r="F43" s="144"/>
      <c r="G43" s="145"/>
      <c r="H43" s="145"/>
      <c r="I43" s="146"/>
    </row>
    <row r="44" spans="6:9" x14ac:dyDescent="0.25">
      <c r="F44" s="144"/>
      <c r="G44" s="145"/>
      <c r="H44" s="145"/>
      <c r="I44" s="146"/>
    </row>
    <row r="45" spans="6:9" x14ac:dyDescent="0.25">
      <c r="F45" s="144"/>
      <c r="G45" s="145"/>
      <c r="H45" s="145"/>
      <c r="I45" s="146"/>
    </row>
    <row r="46" spans="6:9" x14ac:dyDescent="0.25">
      <c r="F46" s="144"/>
      <c r="G46" s="145"/>
      <c r="H46" s="145"/>
      <c r="I46" s="146"/>
    </row>
    <row r="47" spans="6:9" x14ac:dyDescent="0.25">
      <c r="F47" s="144"/>
      <c r="G47" s="145"/>
      <c r="H47" s="145"/>
      <c r="I47" s="146"/>
    </row>
    <row r="48" spans="6:9" x14ac:dyDescent="0.25">
      <c r="F48" s="144"/>
      <c r="G48" s="145"/>
      <c r="H48" s="145"/>
      <c r="I48" s="146"/>
    </row>
    <row r="49" spans="6:9" x14ac:dyDescent="0.25">
      <c r="F49" s="144"/>
      <c r="G49" s="145"/>
      <c r="H49" s="145"/>
      <c r="I49" s="146"/>
    </row>
    <row r="50" spans="6:9" x14ac:dyDescent="0.25">
      <c r="F50" s="144"/>
      <c r="G50" s="145"/>
      <c r="H50" s="145"/>
      <c r="I50" s="146"/>
    </row>
    <row r="51" spans="6:9" x14ac:dyDescent="0.25">
      <c r="F51" s="144"/>
      <c r="G51" s="145"/>
      <c r="H51" s="145"/>
      <c r="I51" s="146"/>
    </row>
    <row r="52" spans="6:9" x14ac:dyDescent="0.25">
      <c r="F52" s="144"/>
      <c r="G52" s="145"/>
      <c r="H52" s="145"/>
      <c r="I52" s="146"/>
    </row>
    <row r="53" spans="6:9" x14ac:dyDescent="0.25">
      <c r="F53" s="144"/>
      <c r="G53" s="145"/>
      <c r="H53" s="145"/>
      <c r="I53" s="146"/>
    </row>
    <row r="54" spans="6:9" x14ac:dyDescent="0.25">
      <c r="F54" s="144"/>
      <c r="G54" s="145"/>
      <c r="H54" s="145"/>
      <c r="I54" s="146"/>
    </row>
    <row r="55" spans="6:9" x14ac:dyDescent="0.25">
      <c r="F55" s="144"/>
      <c r="G55" s="145"/>
      <c r="H55" s="145"/>
      <c r="I55" s="146"/>
    </row>
    <row r="56" spans="6:9" x14ac:dyDescent="0.25">
      <c r="F56" s="144"/>
      <c r="G56" s="145"/>
      <c r="H56" s="145"/>
      <c r="I56" s="146"/>
    </row>
    <row r="57" spans="6:9" x14ac:dyDescent="0.25">
      <c r="F57" s="144"/>
      <c r="G57" s="145"/>
      <c r="H57" s="145"/>
      <c r="I57" s="146"/>
    </row>
    <row r="58" spans="6:9" x14ac:dyDescent="0.25">
      <c r="F58" s="144"/>
      <c r="G58" s="145"/>
      <c r="H58" s="145"/>
      <c r="I58" s="146"/>
    </row>
    <row r="59" spans="6:9" x14ac:dyDescent="0.25">
      <c r="F59" s="144"/>
      <c r="G59" s="145"/>
      <c r="H59" s="145"/>
      <c r="I59" s="146"/>
    </row>
    <row r="60" spans="6:9" x14ac:dyDescent="0.25">
      <c r="F60" s="144"/>
      <c r="G60" s="145"/>
      <c r="H60" s="145"/>
      <c r="I60" s="146"/>
    </row>
    <row r="61" spans="6:9" x14ac:dyDescent="0.25">
      <c r="F61" s="144"/>
      <c r="G61" s="145"/>
      <c r="H61" s="145"/>
      <c r="I61" s="146"/>
    </row>
    <row r="62" spans="6:9" x14ac:dyDescent="0.25">
      <c r="F62" s="144"/>
      <c r="G62" s="145"/>
      <c r="H62" s="145"/>
      <c r="I62" s="146"/>
    </row>
    <row r="63" spans="6:9" x14ac:dyDescent="0.25">
      <c r="F63" s="144"/>
      <c r="G63" s="145"/>
      <c r="H63" s="145"/>
      <c r="I63" s="146"/>
    </row>
    <row r="64" spans="6:9" x14ac:dyDescent="0.25">
      <c r="F64" s="144"/>
      <c r="G64" s="145"/>
      <c r="H64" s="145"/>
      <c r="I64" s="146"/>
    </row>
    <row r="65" spans="6:9" x14ac:dyDescent="0.25">
      <c r="F65" s="144"/>
      <c r="G65" s="145"/>
      <c r="H65" s="145"/>
      <c r="I65" s="146"/>
    </row>
    <row r="66" spans="6:9" x14ac:dyDescent="0.25">
      <c r="F66" s="144"/>
      <c r="G66" s="145"/>
      <c r="H66" s="145"/>
      <c r="I66" s="146"/>
    </row>
    <row r="67" spans="6:9" x14ac:dyDescent="0.25">
      <c r="F67" s="144"/>
      <c r="G67" s="145"/>
      <c r="H67" s="145"/>
      <c r="I67" s="146"/>
    </row>
    <row r="68" spans="6:9" x14ac:dyDescent="0.25">
      <c r="F68" s="144"/>
      <c r="G68" s="145"/>
      <c r="H68" s="145"/>
      <c r="I68" s="146"/>
    </row>
    <row r="69" spans="6:9" x14ac:dyDescent="0.25">
      <c r="F69" s="144"/>
      <c r="G69" s="145"/>
      <c r="H69" s="145"/>
      <c r="I69" s="146"/>
    </row>
    <row r="70" spans="6:9" x14ac:dyDescent="0.25">
      <c r="F70" s="144"/>
      <c r="G70" s="145"/>
      <c r="H70" s="145"/>
      <c r="I70" s="146"/>
    </row>
    <row r="71" spans="6:9" x14ac:dyDescent="0.25">
      <c r="F71" s="144"/>
      <c r="G71" s="145"/>
      <c r="H71" s="145"/>
      <c r="I71" s="146"/>
    </row>
    <row r="72" spans="6:9" x14ac:dyDescent="0.25">
      <c r="F72" s="144"/>
      <c r="G72" s="145"/>
      <c r="H72" s="145"/>
      <c r="I72" s="146"/>
    </row>
    <row r="73" spans="6:9" x14ac:dyDescent="0.25">
      <c r="F73" s="144"/>
      <c r="G73" s="145"/>
      <c r="H73" s="145"/>
      <c r="I73" s="146"/>
    </row>
    <row r="74" spans="6:9" x14ac:dyDescent="0.25">
      <c r="F74" s="144"/>
      <c r="G74" s="145"/>
      <c r="H74" s="145"/>
      <c r="I74" s="146"/>
    </row>
    <row r="75" spans="6:9" x14ac:dyDescent="0.25">
      <c r="F75" s="144"/>
      <c r="G75" s="145"/>
      <c r="H75" s="145"/>
      <c r="I75" s="146"/>
    </row>
    <row r="76" spans="6:9" x14ac:dyDescent="0.25">
      <c r="F76" s="144"/>
      <c r="G76" s="145"/>
      <c r="H76" s="145"/>
      <c r="I76" s="146"/>
    </row>
    <row r="77" spans="6:9" x14ac:dyDescent="0.25">
      <c r="F77" s="144"/>
      <c r="G77" s="145"/>
      <c r="H77" s="145"/>
      <c r="I77" s="146"/>
    </row>
    <row r="78" spans="6:9" x14ac:dyDescent="0.25">
      <c r="F78" s="144"/>
      <c r="G78" s="145"/>
      <c r="H78" s="145"/>
      <c r="I78" s="146"/>
    </row>
    <row r="79" spans="6:9" x14ac:dyDescent="0.25">
      <c r="F79" s="144"/>
      <c r="G79" s="145"/>
      <c r="H79" s="145"/>
      <c r="I79" s="146"/>
    </row>
    <row r="80" spans="6:9" x14ac:dyDescent="0.25">
      <c r="F80" s="144"/>
      <c r="G80" s="145"/>
      <c r="H80" s="145"/>
      <c r="I80" s="146"/>
    </row>
  </sheetData>
  <mergeCells count="4">
    <mergeCell ref="H29:I29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scale="95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58"/>
  <sheetViews>
    <sheetView showGridLines="0" showZeros="0" tabSelected="1" topLeftCell="A7" zoomScaleNormal="100" workbookViewId="0">
      <selection activeCell="E30" sqref="E30"/>
    </sheetView>
  </sheetViews>
  <sheetFormatPr defaultColWidth="9.109375" defaultRowHeight="13.2" x14ac:dyDescent="0.25"/>
  <cols>
    <col min="1" max="1" width="4.44140625" style="147" customWidth="1"/>
    <col min="2" max="2" width="11.5546875" style="147" customWidth="1"/>
    <col min="3" max="3" width="40.44140625" style="147" customWidth="1"/>
    <col min="4" max="4" width="9.33203125" style="147" customWidth="1"/>
    <col min="5" max="5" width="8.5546875" style="156" customWidth="1"/>
    <col min="6" max="6" width="9.88671875" style="147" customWidth="1"/>
    <col min="7" max="7" width="13.88671875" style="147" customWidth="1"/>
    <col min="8" max="11" width="9.109375" style="147"/>
    <col min="12" max="12" width="75.44140625" style="147" customWidth="1"/>
    <col min="13" max="13" width="45.33203125" style="147" customWidth="1"/>
    <col min="14" max="16384" width="9.109375" style="147"/>
  </cols>
  <sheetData>
    <row r="1" spans="1:104" ht="15.6" x14ac:dyDescent="0.3">
      <c r="A1" s="242" t="s">
        <v>118</v>
      </c>
      <c r="B1" s="242"/>
      <c r="C1" s="242"/>
      <c r="D1" s="242"/>
      <c r="E1" s="242"/>
      <c r="F1" s="242"/>
      <c r="G1" s="242"/>
    </row>
    <row r="2" spans="1:104" ht="14.25" customHeight="1" thickBot="1" x14ac:dyDescent="0.3">
      <c r="B2" s="148"/>
      <c r="C2" s="149"/>
      <c r="D2" s="149"/>
      <c r="E2" s="150"/>
      <c r="F2" s="149"/>
      <c r="G2" s="149"/>
      <c r="L2"/>
    </row>
    <row r="3" spans="1:104" ht="13.8" thickTop="1" x14ac:dyDescent="0.25">
      <c r="A3" s="223" t="s">
        <v>47</v>
      </c>
      <c r="B3" s="224"/>
      <c r="C3" s="96" t="str">
        <f>'Krycí list'!C2</f>
        <v>Poličná</v>
      </c>
      <c r="D3" s="97"/>
      <c r="E3" s="151" t="s">
        <v>63</v>
      </c>
      <c r="F3" s="152"/>
      <c r="G3" s="153"/>
      <c r="L3"/>
    </row>
    <row r="4" spans="1:104" ht="13.8" thickBot="1" x14ac:dyDescent="0.3">
      <c r="A4" s="246" t="s">
        <v>49</v>
      </c>
      <c r="B4" s="247"/>
      <c r="C4" s="102" t="str">
        <f>CONCATENATE(cisloobjektu," ",nazevobjektu)</f>
        <v>001 Víceúčelové hřiště 44 x 22 m</v>
      </c>
      <c r="D4" s="103"/>
      <c r="E4" s="243">
        <f>Rekapitulace!G2</f>
        <v>0</v>
      </c>
      <c r="F4" s="244"/>
      <c r="G4" s="245"/>
      <c r="L4"/>
    </row>
    <row r="5" spans="1:104" ht="13.8" thickTop="1" x14ac:dyDescent="0.25">
      <c r="A5" s="154"/>
      <c r="B5" s="155"/>
      <c r="C5" s="155"/>
      <c r="G5" s="157"/>
      <c r="L5"/>
    </row>
    <row r="6" spans="1:104" x14ac:dyDescent="0.25">
      <c r="A6" s="158" t="s">
        <v>64</v>
      </c>
      <c r="B6" s="159" t="s">
        <v>65</v>
      </c>
      <c r="C6" s="159" t="s">
        <v>66</v>
      </c>
      <c r="D6" s="159" t="s">
        <v>67</v>
      </c>
      <c r="E6" s="160" t="s">
        <v>68</v>
      </c>
      <c r="F6" s="159" t="s">
        <v>69</v>
      </c>
      <c r="G6" s="161" t="s">
        <v>70</v>
      </c>
      <c r="L6"/>
    </row>
    <row r="7" spans="1:104" x14ac:dyDescent="0.25">
      <c r="A7" s="162" t="s">
        <v>71</v>
      </c>
      <c r="B7" s="163" t="s">
        <v>72</v>
      </c>
      <c r="C7" s="164" t="s">
        <v>73</v>
      </c>
      <c r="D7" s="165"/>
      <c r="E7" s="166"/>
      <c r="F7" s="166"/>
      <c r="G7" s="167"/>
      <c r="H7" s="168"/>
      <c r="I7"/>
      <c r="J7"/>
      <c r="K7"/>
      <c r="L7"/>
      <c r="O7" s="169"/>
    </row>
    <row r="8" spans="1:104" x14ac:dyDescent="0.25">
      <c r="A8" s="170">
        <v>1</v>
      </c>
      <c r="B8" s="171" t="s">
        <v>122</v>
      </c>
      <c r="C8" s="172" t="s">
        <v>176</v>
      </c>
      <c r="D8" s="173" t="s">
        <v>76</v>
      </c>
      <c r="E8" s="174">
        <f>E9+E10</f>
        <v>8.7100000000000009</v>
      </c>
      <c r="F8" s="174"/>
      <c r="G8" s="175">
        <f>E8*F8</f>
        <v>0</v>
      </c>
      <c r="I8"/>
      <c r="J8"/>
      <c r="K8"/>
      <c r="L8"/>
      <c r="O8" s="169"/>
      <c r="AA8" s="147">
        <v>1</v>
      </c>
      <c r="AB8" s="147">
        <v>1</v>
      </c>
      <c r="AC8" s="147">
        <v>1</v>
      </c>
      <c r="AZ8" s="147">
        <v>1</v>
      </c>
      <c r="BA8" s="147">
        <f>IF(AZ8=1,G8,0)</f>
        <v>0</v>
      </c>
      <c r="BB8" s="147">
        <f>IF(AZ8=2,G8,0)</f>
        <v>0</v>
      </c>
      <c r="BC8" s="147">
        <f>IF(AZ8=3,G8,0)</f>
        <v>0</v>
      </c>
      <c r="BD8" s="147">
        <f>IF(AZ8=4,G8,0)</f>
        <v>0</v>
      </c>
      <c r="BE8" s="147">
        <f>IF(AZ8=5,G8,0)</f>
        <v>0</v>
      </c>
      <c r="CZ8" s="147">
        <v>0</v>
      </c>
    </row>
    <row r="9" spans="1:104" x14ac:dyDescent="0.25">
      <c r="A9" s="176"/>
      <c r="B9" s="179"/>
      <c r="C9" s="240" t="s">
        <v>174</v>
      </c>
      <c r="D9" s="241"/>
      <c r="E9" s="180">
        <v>7.94</v>
      </c>
      <c r="F9" s="181"/>
      <c r="G9" s="182"/>
      <c r="I9"/>
      <c r="J9"/>
      <c r="K9"/>
      <c r="L9"/>
      <c r="M9" s="178"/>
      <c r="O9" s="169"/>
    </row>
    <row r="10" spans="1:104" x14ac:dyDescent="0.25">
      <c r="A10" s="176"/>
      <c r="B10" s="179"/>
      <c r="C10" s="240" t="s">
        <v>175</v>
      </c>
      <c r="D10" s="241"/>
      <c r="E10" s="180">
        <v>0.77</v>
      </c>
      <c r="F10" s="181"/>
      <c r="G10" s="182"/>
      <c r="I10"/>
      <c r="J10"/>
      <c r="K10"/>
      <c r="L10"/>
      <c r="M10" s="178"/>
      <c r="O10" s="169"/>
    </row>
    <row r="11" spans="1:104" x14ac:dyDescent="0.25">
      <c r="A11" s="170">
        <v>2</v>
      </c>
      <c r="B11" s="171" t="s">
        <v>77</v>
      </c>
      <c r="C11" s="172" t="s">
        <v>177</v>
      </c>
      <c r="D11" s="173" t="s">
        <v>76</v>
      </c>
      <c r="E11" s="174">
        <f>E13</f>
        <v>50.58</v>
      </c>
      <c r="F11" s="174"/>
      <c r="G11" s="175">
        <f>E11*F11</f>
        <v>0</v>
      </c>
      <c r="I11"/>
      <c r="J11"/>
      <c r="K11"/>
      <c r="L11"/>
      <c r="O11" s="169"/>
      <c r="AA11" s="147">
        <v>1</v>
      </c>
      <c r="AB11" s="147">
        <v>1</v>
      </c>
      <c r="AC11" s="147">
        <v>1</v>
      </c>
      <c r="AZ11" s="147">
        <v>1</v>
      </c>
      <c r="BA11" s="147">
        <f>IF(AZ11=1,G11,0)</f>
        <v>0</v>
      </c>
      <c r="BB11" s="147">
        <f>IF(AZ11=2,G11,0)</f>
        <v>0</v>
      </c>
      <c r="BC11" s="147">
        <f>IF(AZ11=3,G11,0)</f>
        <v>0</v>
      </c>
      <c r="BD11" s="147">
        <f>IF(AZ11=4,G11,0)</f>
        <v>0</v>
      </c>
      <c r="BE11" s="147">
        <f>IF(AZ11=5,G11,0)</f>
        <v>0</v>
      </c>
      <c r="CZ11" s="147">
        <v>0</v>
      </c>
    </row>
    <row r="12" spans="1:104" x14ac:dyDescent="0.25">
      <c r="A12" s="176"/>
      <c r="B12" s="179"/>
      <c r="C12" s="230" t="s">
        <v>178</v>
      </c>
      <c r="D12" s="231"/>
      <c r="E12" s="180">
        <v>0</v>
      </c>
      <c r="F12" s="181"/>
      <c r="G12" s="182"/>
      <c r="I12"/>
      <c r="J12"/>
      <c r="K12"/>
      <c r="L12"/>
      <c r="M12" s="178"/>
      <c r="O12" s="169"/>
    </row>
    <row r="13" spans="1:104" x14ac:dyDescent="0.25">
      <c r="A13" s="176"/>
      <c r="B13" s="179"/>
      <c r="C13" s="230" t="s">
        <v>181</v>
      </c>
      <c r="D13" s="231"/>
      <c r="E13" s="180">
        <v>50.58</v>
      </c>
      <c r="F13" s="181"/>
      <c r="G13" s="182"/>
      <c r="I13"/>
      <c r="J13"/>
      <c r="K13"/>
      <c r="L13"/>
      <c r="M13" s="178"/>
      <c r="O13" s="169"/>
    </row>
    <row r="14" spans="1:104" x14ac:dyDescent="0.25">
      <c r="A14" s="170">
        <v>3</v>
      </c>
      <c r="B14" s="171" t="s">
        <v>78</v>
      </c>
      <c r="C14" s="172" t="s">
        <v>79</v>
      </c>
      <c r="D14" s="173" t="s">
        <v>76</v>
      </c>
      <c r="E14" s="174">
        <f>E15</f>
        <v>59.29</v>
      </c>
      <c r="F14" s="174"/>
      <c r="G14" s="175">
        <f>E14*F14</f>
        <v>0</v>
      </c>
      <c r="I14"/>
      <c r="J14"/>
      <c r="K14"/>
      <c r="L14"/>
      <c r="O14" s="169"/>
      <c r="AA14" s="147">
        <v>1</v>
      </c>
      <c r="AB14" s="147">
        <v>1</v>
      </c>
      <c r="AC14" s="147">
        <v>1</v>
      </c>
      <c r="AZ14" s="147">
        <v>1</v>
      </c>
      <c r="BA14" s="147">
        <f>IF(AZ14=1,G14,0)</f>
        <v>0</v>
      </c>
      <c r="BB14" s="147">
        <f>IF(AZ14=2,G14,0)</f>
        <v>0</v>
      </c>
      <c r="BC14" s="147">
        <f>IF(AZ14=3,G14,0)</f>
        <v>0</v>
      </c>
      <c r="BD14" s="147">
        <f>IF(AZ14=4,G14,0)</f>
        <v>0</v>
      </c>
      <c r="BE14" s="147">
        <f>IF(AZ14=5,G14,0)</f>
        <v>0</v>
      </c>
      <c r="CZ14" s="147">
        <v>0</v>
      </c>
    </row>
    <row r="15" spans="1:104" x14ac:dyDescent="0.25">
      <c r="A15" s="176"/>
      <c r="B15" s="179"/>
      <c r="C15" s="240" t="s">
        <v>182</v>
      </c>
      <c r="D15" s="241"/>
      <c r="E15" s="180">
        <v>59.29</v>
      </c>
      <c r="F15" s="181"/>
      <c r="G15" s="182"/>
      <c r="I15"/>
      <c r="J15"/>
      <c r="K15"/>
      <c r="L15"/>
      <c r="M15" s="178"/>
      <c r="O15" s="169"/>
    </row>
    <row r="16" spans="1:104" x14ac:dyDescent="0.25">
      <c r="A16" s="170">
        <v>4</v>
      </c>
      <c r="B16" s="171" t="s">
        <v>80</v>
      </c>
      <c r="C16" s="172" t="s">
        <v>179</v>
      </c>
      <c r="D16" s="173" t="s">
        <v>76</v>
      </c>
      <c r="E16" s="174">
        <f>E15</f>
        <v>59.29</v>
      </c>
      <c r="F16" s="174"/>
      <c r="G16" s="175">
        <f>E16*F16</f>
        <v>0</v>
      </c>
      <c r="I16"/>
      <c r="J16"/>
      <c r="K16"/>
      <c r="L16"/>
      <c r="O16" s="169"/>
      <c r="AA16" s="147">
        <v>1</v>
      </c>
      <c r="AB16" s="147">
        <v>1</v>
      </c>
      <c r="AC16" s="147">
        <v>1</v>
      </c>
      <c r="AZ16" s="147">
        <v>1</v>
      </c>
      <c r="BA16" s="147">
        <f>IF(AZ16=1,G16,0)</f>
        <v>0</v>
      </c>
      <c r="BB16" s="147">
        <f>IF(AZ16=2,G16,0)</f>
        <v>0</v>
      </c>
      <c r="BC16" s="147">
        <f>IF(AZ16=3,G16,0)</f>
        <v>0</v>
      </c>
      <c r="BD16" s="147">
        <f>IF(AZ16=4,G16,0)</f>
        <v>0</v>
      </c>
      <c r="BE16" s="147">
        <f>IF(AZ16=5,G16,0)</f>
        <v>0</v>
      </c>
      <c r="CZ16" s="147">
        <v>0</v>
      </c>
    </row>
    <row r="17" spans="1:104" x14ac:dyDescent="0.25">
      <c r="A17" s="170">
        <v>5</v>
      </c>
      <c r="B17" s="171" t="s">
        <v>81</v>
      </c>
      <c r="C17" s="172" t="s">
        <v>180</v>
      </c>
      <c r="D17" s="173" t="s">
        <v>126</v>
      </c>
      <c r="E17" s="174">
        <f>E18</f>
        <v>281</v>
      </c>
      <c r="F17" s="174"/>
      <c r="G17" s="175">
        <f>E17*F17</f>
        <v>0</v>
      </c>
      <c r="I17"/>
      <c r="J17"/>
      <c r="K17"/>
      <c r="L17"/>
      <c r="O17" s="169"/>
      <c r="AA17" s="147">
        <v>1</v>
      </c>
      <c r="AB17" s="147">
        <v>1</v>
      </c>
      <c r="AC17" s="147">
        <v>1</v>
      </c>
      <c r="AZ17" s="147">
        <v>1</v>
      </c>
      <c r="BA17" s="147">
        <f>IF(AZ17=1,G17,0)</f>
        <v>0</v>
      </c>
      <c r="BB17" s="147">
        <f>IF(AZ17=2,G17,0)</f>
        <v>0</v>
      </c>
      <c r="BC17" s="147">
        <f>IF(AZ17=3,G17,0)</f>
        <v>0</v>
      </c>
      <c r="BD17" s="147">
        <f>IF(AZ17=4,G17,0)</f>
        <v>0</v>
      </c>
      <c r="BE17" s="147">
        <f>IF(AZ17=5,G17,0)</f>
        <v>0</v>
      </c>
      <c r="CZ17" s="147">
        <v>0</v>
      </c>
    </row>
    <row r="18" spans="1:104" x14ac:dyDescent="0.25">
      <c r="A18" s="176"/>
      <c r="B18" s="179"/>
      <c r="C18" s="240" t="s">
        <v>183</v>
      </c>
      <c r="D18" s="241"/>
      <c r="E18" s="180">
        <v>281</v>
      </c>
      <c r="F18" s="181"/>
      <c r="G18" s="182"/>
      <c r="I18"/>
      <c r="J18"/>
      <c r="K18"/>
      <c r="L18"/>
      <c r="M18" s="178"/>
      <c r="O18" s="169"/>
    </row>
    <row r="19" spans="1:104" x14ac:dyDescent="0.25">
      <c r="A19" s="183"/>
      <c r="B19" s="184" t="s">
        <v>74</v>
      </c>
      <c r="C19" s="185" t="str">
        <f>CONCATENATE(B7," ",C7)</f>
        <v>1 Zemní práce</v>
      </c>
      <c r="D19" s="186"/>
      <c r="E19" s="187"/>
      <c r="F19" s="188"/>
      <c r="G19" s="189">
        <f>SUM(G7:G18)</f>
        <v>0</v>
      </c>
      <c r="I19"/>
      <c r="J19"/>
      <c r="K19"/>
      <c r="L19"/>
      <c r="O19" s="169"/>
      <c r="BA19" s="190">
        <f>SUM(BA7:BA18)</f>
        <v>0</v>
      </c>
      <c r="BB19" s="190">
        <f>SUM(BB7:BB18)</f>
        <v>0</v>
      </c>
      <c r="BC19" s="190">
        <f>SUM(BC7:BC18)</f>
        <v>0</v>
      </c>
      <c r="BD19" s="190">
        <f>SUM(BD7:BD18)</f>
        <v>0</v>
      </c>
      <c r="BE19" s="190">
        <f>SUM(BE7:BE18)</f>
        <v>0</v>
      </c>
    </row>
    <row r="20" spans="1:104" x14ac:dyDescent="0.25">
      <c r="A20" s="162" t="s">
        <v>71</v>
      </c>
      <c r="B20" s="163" t="s">
        <v>85</v>
      </c>
      <c r="C20" s="164" t="s">
        <v>86</v>
      </c>
      <c r="D20" s="165"/>
      <c r="E20" s="166"/>
      <c r="F20" s="166"/>
      <c r="G20" s="167"/>
      <c r="H20" s="168"/>
      <c r="I20"/>
      <c r="J20"/>
      <c r="K20"/>
      <c r="L20"/>
      <c r="O20" s="169"/>
    </row>
    <row r="21" spans="1:104" ht="24" customHeight="1" x14ac:dyDescent="0.25">
      <c r="A21" s="170">
        <v>6</v>
      </c>
      <c r="B21" s="171" t="s">
        <v>88</v>
      </c>
      <c r="C21" s="172" t="s">
        <v>194</v>
      </c>
      <c r="D21" s="207" t="s">
        <v>82</v>
      </c>
      <c r="E21" s="208">
        <v>968</v>
      </c>
      <c r="F21" s="208"/>
      <c r="G21" s="209">
        <f>E21*F21</f>
        <v>0</v>
      </c>
      <c r="I21"/>
      <c r="J21"/>
      <c r="K21"/>
      <c r="L21"/>
      <c r="O21" s="169"/>
      <c r="AA21" s="147">
        <v>1</v>
      </c>
      <c r="AB21" s="147">
        <v>1</v>
      </c>
      <c r="AC21" s="147">
        <v>1</v>
      </c>
      <c r="AZ21" s="147">
        <v>1</v>
      </c>
      <c r="BA21" s="147">
        <f>IF(AZ21=1,G21,0)</f>
        <v>0</v>
      </c>
      <c r="BB21" s="147">
        <f>IF(AZ21=2,G21,0)</f>
        <v>0</v>
      </c>
      <c r="BC21" s="147">
        <f>IF(AZ21=3,G21,0)</f>
        <v>0</v>
      </c>
      <c r="BD21" s="147">
        <f>IF(AZ21=4,G21,0)</f>
        <v>0</v>
      </c>
      <c r="BE21" s="147">
        <f>IF(AZ21=5,G21,0)</f>
        <v>0</v>
      </c>
      <c r="CZ21" s="147">
        <v>6.2E-2</v>
      </c>
    </row>
    <row r="22" spans="1:104" x14ac:dyDescent="0.25">
      <c r="A22" s="176"/>
      <c r="B22" s="177"/>
      <c r="C22" s="237" t="s">
        <v>87</v>
      </c>
      <c r="D22" s="238"/>
      <c r="E22" s="238"/>
      <c r="F22" s="238"/>
      <c r="G22" s="239"/>
      <c r="I22"/>
      <c r="J22"/>
      <c r="K22"/>
      <c r="L22"/>
      <c r="O22" s="169"/>
    </row>
    <row r="23" spans="1:104" x14ac:dyDescent="0.25">
      <c r="A23" s="170">
        <v>7</v>
      </c>
      <c r="B23" s="171" t="s">
        <v>89</v>
      </c>
      <c r="C23" s="172" t="s">
        <v>155</v>
      </c>
      <c r="D23" s="173" t="s">
        <v>82</v>
      </c>
      <c r="E23" s="174">
        <v>968</v>
      </c>
      <c r="F23" s="174"/>
      <c r="G23" s="175">
        <f>E23*F23</f>
        <v>0</v>
      </c>
      <c r="I23"/>
      <c r="J23"/>
      <c r="K23"/>
      <c r="L23"/>
      <c r="O23" s="169"/>
      <c r="AA23" s="147">
        <v>1</v>
      </c>
      <c r="AB23" s="147">
        <v>1</v>
      </c>
      <c r="AC23" s="147">
        <v>1</v>
      </c>
      <c r="AZ23" s="147">
        <v>1</v>
      </c>
      <c r="BA23" s="147">
        <f>IF(AZ23=1,G23,0)</f>
        <v>0</v>
      </c>
      <c r="BB23" s="147">
        <f>IF(AZ23=2,G23,0)</f>
        <v>0</v>
      </c>
      <c r="BC23" s="147">
        <f>IF(AZ23=3,G23,0)</f>
        <v>0</v>
      </c>
      <c r="BD23" s="147">
        <f>IF(AZ23=4,G23,0)</f>
        <v>0</v>
      </c>
      <c r="BE23" s="147">
        <f>IF(AZ23=5,G23,0)</f>
        <v>0</v>
      </c>
      <c r="CZ23" s="147">
        <v>6.2E-2</v>
      </c>
    </row>
    <row r="24" spans="1:104" x14ac:dyDescent="0.25">
      <c r="A24" s="176"/>
      <c r="B24" s="177"/>
      <c r="C24" s="237" t="s">
        <v>87</v>
      </c>
      <c r="D24" s="238"/>
      <c r="E24" s="238"/>
      <c r="F24" s="238"/>
      <c r="G24" s="239"/>
      <c r="I24"/>
      <c r="J24"/>
      <c r="K24"/>
      <c r="L24"/>
      <c r="O24" s="169"/>
    </row>
    <row r="25" spans="1:104" ht="20.399999999999999" x14ac:dyDescent="0.25">
      <c r="A25" s="170">
        <v>8</v>
      </c>
      <c r="B25" s="171" t="s">
        <v>90</v>
      </c>
      <c r="C25" s="172" t="s">
        <v>173</v>
      </c>
      <c r="D25" s="173" t="s">
        <v>82</v>
      </c>
      <c r="E25" s="174">
        <v>968</v>
      </c>
      <c r="F25" s="174"/>
      <c r="G25" s="175">
        <f>E25*F25</f>
        <v>0</v>
      </c>
      <c r="I25"/>
      <c r="J25"/>
      <c r="K25"/>
      <c r="L25"/>
      <c r="O25" s="169"/>
      <c r="AA25" s="147">
        <v>1</v>
      </c>
      <c r="AB25" s="147">
        <v>1</v>
      </c>
      <c r="AC25" s="147">
        <v>1</v>
      </c>
      <c r="AZ25" s="147">
        <v>1</v>
      </c>
      <c r="BA25" s="147">
        <f>IF(AZ25=1,G25,0)</f>
        <v>0</v>
      </c>
      <c r="BB25" s="147">
        <f>IF(AZ25=2,G25,0)</f>
        <v>0</v>
      </c>
      <c r="BC25" s="147">
        <f>IF(AZ25=3,G25,0)</f>
        <v>0</v>
      </c>
      <c r="BD25" s="147">
        <f>IF(AZ25=4,G25,0)</f>
        <v>0</v>
      </c>
      <c r="BE25" s="147">
        <f>IF(AZ25=5,G25,0)</f>
        <v>0</v>
      </c>
      <c r="CZ25" s="147">
        <v>1.9599999999999999E-2</v>
      </c>
    </row>
    <row r="26" spans="1:104" x14ac:dyDescent="0.25">
      <c r="A26" s="176"/>
      <c r="B26" s="177"/>
      <c r="C26" s="234" t="s">
        <v>87</v>
      </c>
      <c r="D26" s="235"/>
      <c r="E26" s="235"/>
      <c r="F26" s="235"/>
      <c r="G26" s="236"/>
      <c r="I26"/>
      <c r="J26"/>
      <c r="K26"/>
      <c r="L26"/>
      <c r="O26" s="169"/>
    </row>
    <row r="27" spans="1:104" x14ac:dyDescent="0.25">
      <c r="A27" s="170">
        <v>9</v>
      </c>
      <c r="B27" s="171" t="s">
        <v>91</v>
      </c>
      <c r="C27" s="172" t="s">
        <v>92</v>
      </c>
      <c r="D27" s="173" t="s">
        <v>84</v>
      </c>
      <c r="E27" s="174">
        <v>132</v>
      </c>
      <c r="F27" s="174"/>
      <c r="G27" s="175">
        <f>E27*F27</f>
        <v>0</v>
      </c>
      <c r="I27"/>
      <c r="J27"/>
      <c r="K27"/>
      <c r="L27"/>
      <c r="O27" s="169"/>
      <c r="AA27" s="147">
        <v>2</v>
      </c>
      <c r="AB27" s="147">
        <v>1</v>
      </c>
      <c r="AC27" s="147">
        <v>1</v>
      </c>
      <c r="AZ27" s="147">
        <v>1</v>
      </c>
      <c r="BA27" s="147" t="e">
        <f>IF(AZ27=1,#REF!,0)</f>
        <v>#REF!</v>
      </c>
      <c r="BB27" s="147">
        <f>IF(AZ27=2,#REF!,0)</f>
        <v>0</v>
      </c>
      <c r="BC27" s="147">
        <f>IF(AZ27=3,#REF!,0)</f>
        <v>0</v>
      </c>
      <c r="BD27" s="147">
        <f>IF(AZ27=4,#REF!,0)</f>
        <v>0</v>
      </c>
      <c r="BE27" s="147">
        <f>IF(AZ27=5,#REF!,0)</f>
        <v>0</v>
      </c>
      <c r="CZ27" s="147">
        <v>0.49567</v>
      </c>
    </row>
    <row r="28" spans="1:104" x14ac:dyDescent="0.25">
      <c r="A28" s="183"/>
      <c r="B28" s="184" t="s">
        <v>74</v>
      </c>
      <c r="C28" s="185" t="str">
        <f>CONCATENATE(B20," ",C20)</f>
        <v>56 Podkladní vrstvy komunikací a zpevněných ploch</v>
      </c>
      <c r="D28" s="186"/>
      <c r="E28" s="187"/>
      <c r="F28" s="188"/>
      <c r="G28" s="189">
        <f>SUM(G20:G27)</f>
        <v>0</v>
      </c>
      <c r="I28"/>
      <c r="J28"/>
      <c r="K28"/>
      <c r="L28"/>
      <c r="O28" s="169"/>
      <c r="BA28" s="190" t="e">
        <f>SUM(BA27:BA27)</f>
        <v>#REF!</v>
      </c>
      <c r="BB28" s="190">
        <f>SUM(BB27:BB27)</f>
        <v>0</v>
      </c>
      <c r="BC28" s="190">
        <f>SUM(BC27:BC27)</f>
        <v>0</v>
      </c>
      <c r="BD28" s="190">
        <f>SUM(BD27:BD27)</f>
        <v>0</v>
      </c>
      <c r="BE28" s="190">
        <f>SUM(BE27:BE27)</f>
        <v>0</v>
      </c>
    </row>
    <row r="29" spans="1:104" x14ac:dyDescent="0.25">
      <c r="A29" s="162" t="s">
        <v>71</v>
      </c>
      <c r="B29" s="163"/>
      <c r="C29" s="164" t="s">
        <v>169</v>
      </c>
      <c r="D29" s="165"/>
      <c r="E29" s="166"/>
      <c r="F29" s="166"/>
      <c r="G29" s="167"/>
      <c r="I29"/>
      <c r="J29"/>
      <c r="K29"/>
      <c r="L29"/>
      <c r="O29" s="169"/>
    </row>
    <row r="30" spans="1:104" ht="20.399999999999999" x14ac:dyDescent="0.25">
      <c r="A30" s="170">
        <v>10</v>
      </c>
      <c r="B30" s="171"/>
      <c r="C30" s="172" t="s">
        <v>172</v>
      </c>
      <c r="D30" s="173" t="s">
        <v>126</v>
      </c>
      <c r="E30" s="174">
        <v>606</v>
      </c>
      <c r="F30" s="174"/>
      <c r="G30" s="175">
        <f>E30*F30</f>
        <v>0</v>
      </c>
      <c r="H30" s="168"/>
      <c r="I30"/>
      <c r="J30"/>
      <c r="K30"/>
      <c r="L30"/>
      <c r="O30" s="169"/>
    </row>
    <row r="31" spans="1:104" ht="20.399999999999999" x14ac:dyDescent="0.25">
      <c r="A31" s="170">
        <v>11</v>
      </c>
      <c r="B31" s="171"/>
      <c r="C31" s="172" t="s">
        <v>170</v>
      </c>
      <c r="D31" s="173" t="s">
        <v>171</v>
      </c>
      <c r="E31" s="174">
        <v>62</v>
      </c>
      <c r="F31" s="174"/>
      <c r="G31" s="175">
        <f>E31*F31</f>
        <v>0</v>
      </c>
      <c r="H31" s="168"/>
      <c r="I31"/>
      <c r="J31"/>
      <c r="K31"/>
      <c r="L31"/>
      <c r="O31" s="169"/>
    </row>
    <row r="32" spans="1:104" x14ac:dyDescent="0.25">
      <c r="A32" s="183"/>
      <c r="B32" s="184" t="s">
        <v>74</v>
      </c>
      <c r="C32" s="185" t="str">
        <f>CONCATENATE(B29," ",C29)</f>
        <v xml:space="preserve"> Bourací práce</v>
      </c>
      <c r="D32" s="186"/>
      <c r="E32" s="187"/>
      <c r="F32" s="188"/>
      <c r="G32" s="189">
        <f>G30+G31</f>
        <v>0</v>
      </c>
      <c r="I32"/>
      <c r="J32"/>
      <c r="K32"/>
      <c r="L32"/>
      <c r="M32" s="178"/>
      <c r="O32" s="169"/>
    </row>
    <row r="33" spans="1:104" x14ac:dyDescent="0.25">
      <c r="A33" s="162" t="s">
        <v>71</v>
      </c>
      <c r="B33" s="163" t="s">
        <v>119</v>
      </c>
      <c r="C33" s="164" t="s">
        <v>94</v>
      </c>
      <c r="D33" s="165"/>
      <c r="E33" s="166"/>
      <c r="F33" s="166"/>
      <c r="G33" s="167"/>
      <c r="I33"/>
      <c r="J33"/>
      <c r="K33"/>
      <c r="L33"/>
      <c r="M33" s="178"/>
      <c r="O33" s="169"/>
    </row>
    <row r="34" spans="1:104" ht="20.399999999999999" x14ac:dyDescent="0.25">
      <c r="A34" s="170">
        <v>12</v>
      </c>
      <c r="B34" s="171" t="s">
        <v>95</v>
      </c>
      <c r="C34" s="172" t="s">
        <v>96</v>
      </c>
      <c r="D34" s="173" t="s">
        <v>76</v>
      </c>
      <c r="E34" s="174">
        <f>E35</f>
        <v>31.86</v>
      </c>
      <c r="F34" s="174"/>
      <c r="G34" s="175">
        <f>E34*F34</f>
        <v>0</v>
      </c>
      <c r="I34"/>
      <c r="J34"/>
      <c r="K34"/>
      <c r="L34"/>
      <c r="O34" s="169"/>
      <c r="AA34" s="147">
        <v>1</v>
      </c>
      <c r="AB34" s="147">
        <v>1</v>
      </c>
      <c r="AC34" s="147">
        <v>1</v>
      </c>
      <c r="AZ34" s="147">
        <v>1</v>
      </c>
      <c r="BA34" s="147" t="e">
        <f>IF(AZ34=1,#REF!,0)</f>
        <v>#REF!</v>
      </c>
      <c r="BB34" s="147">
        <f>IF(AZ34=2,#REF!,0)</f>
        <v>0</v>
      </c>
      <c r="BC34" s="147">
        <f>IF(AZ34=3,#REF!,0)</f>
        <v>0</v>
      </c>
      <c r="BD34" s="147">
        <f>IF(AZ34=4,#REF!,0)</f>
        <v>0</v>
      </c>
      <c r="BE34" s="147">
        <f>IF(AZ34=5,#REF!,0)</f>
        <v>0</v>
      </c>
      <c r="CZ34" s="147">
        <v>1.665</v>
      </c>
    </row>
    <row r="35" spans="1:104" x14ac:dyDescent="0.25">
      <c r="A35" s="176"/>
      <c r="B35" s="179"/>
      <c r="C35" s="230" t="s">
        <v>196</v>
      </c>
      <c r="D35" s="231"/>
      <c r="E35" s="180">
        <v>31.86</v>
      </c>
      <c r="F35" s="181"/>
      <c r="G35" s="182"/>
      <c r="I35"/>
      <c r="J35"/>
      <c r="K35"/>
      <c r="L35"/>
      <c r="M35" s="178"/>
      <c r="O35" s="169"/>
    </row>
    <row r="36" spans="1:104" x14ac:dyDescent="0.25">
      <c r="A36" s="170">
        <v>13</v>
      </c>
      <c r="B36" s="171" t="s">
        <v>97</v>
      </c>
      <c r="C36" s="172" t="s">
        <v>98</v>
      </c>
      <c r="D36" s="173" t="s">
        <v>83</v>
      </c>
      <c r="E36" s="174">
        <v>177</v>
      </c>
      <c r="F36" s="174"/>
      <c r="G36" s="175">
        <f>E36*F36</f>
        <v>0</v>
      </c>
      <c r="I36"/>
      <c r="J36"/>
      <c r="K36"/>
      <c r="L36"/>
      <c r="M36" s="178"/>
      <c r="O36" s="169"/>
    </row>
    <row r="37" spans="1:104" x14ac:dyDescent="0.25">
      <c r="A37" s="176"/>
      <c r="B37" s="179"/>
      <c r="C37" s="240" t="s">
        <v>195</v>
      </c>
      <c r="D37" s="241"/>
      <c r="E37" s="180">
        <v>177</v>
      </c>
      <c r="F37" s="181"/>
      <c r="G37" s="182"/>
      <c r="I37"/>
      <c r="J37"/>
      <c r="K37"/>
      <c r="L37"/>
      <c r="O37" s="169"/>
      <c r="AA37" s="147">
        <v>3</v>
      </c>
      <c r="AB37" s="147">
        <v>1</v>
      </c>
      <c r="AC37" s="147" t="s">
        <v>100</v>
      </c>
      <c r="AZ37" s="147">
        <v>1</v>
      </c>
      <c r="BA37" s="147" t="e">
        <f>IF(AZ37=1,#REF!,0)</f>
        <v>#REF!</v>
      </c>
      <c r="BB37" s="147">
        <f>IF(AZ37=2,#REF!,0)</f>
        <v>0</v>
      </c>
      <c r="BC37" s="147">
        <f>IF(AZ37=3,#REF!,0)</f>
        <v>0</v>
      </c>
      <c r="BD37" s="147">
        <f>IF(AZ37=4,#REF!,0)</f>
        <v>0</v>
      </c>
      <c r="BE37" s="147">
        <f>IF(AZ37=5,#REF!,0)</f>
        <v>0</v>
      </c>
      <c r="CZ37" s="147">
        <v>0</v>
      </c>
    </row>
    <row r="38" spans="1:104" x14ac:dyDescent="0.25">
      <c r="A38" s="170">
        <v>14</v>
      </c>
      <c r="B38" s="171" t="s">
        <v>99</v>
      </c>
      <c r="C38" s="172" t="s">
        <v>158</v>
      </c>
      <c r="D38" s="173" t="s">
        <v>83</v>
      </c>
      <c r="E38" s="174">
        <v>177</v>
      </c>
      <c r="F38" s="174"/>
      <c r="G38" s="175">
        <f>E38*F38</f>
        <v>0</v>
      </c>
      <c r="I38"/>
      <c r="J38"/>
      <c r="K38"/>
      <c r="L38"/>
      <c r="O38" s="169"/>
      <c r="AA38" s="147">
        <v>3</v>
      </c>
      <c r="AB38" s="147">
        <v>1</v>
      </c>
      <c r="AC38" s="147">
        <v>69366051</v>
      </c>
      <c r="AZ38" s="147">
        <v>1</v>
      </c>
      <c r="BA38" s="147" t="e">
        <f>IF(AZ38=1,#REF!,0)</f>
        <v>#REF!</v>
      </c>
      <c r="BB38" s="147">
        <f>IF(AZ38=2,#REF!,0)</f>
        <v>0</v>
      </c>
      <c r="BC38" s="147">
        <f>IF(AZ38=3,#REF!,0)</f>
        <v>0</v>
      </c>
      <c r="BD38" s="147">
        <f>IF(AZ38=4,#REF!,0)</f>
        <v>0</v>
      </c>
      <c r="BE38" s="147">
        <f>IF(AZ38=5,#REF!,0)</f>
        <v>0</v>
      </c>
      <c r="CZ38" s="147">
        <v>2.0000000000000001E-4</v>
      </c>
    </row>
    <row r="39" spans="1:104" x14ac:dyDescent="0.25">
      <c r="A39" s="176"/>
      <c r="B39" s="179"/>
      <c r="C39" s="240" t="s">
        <v>195</v>
      </c>
      <c r="D39" s="241"/>
      <c r="E39" s="180">
        <v>177</v>
      </c>
      <c r="F39" s="181"/>
      <c r="G39" s="182"/>
      <c r="I39"/>
      <c r="J39"/>
      <c r="K39"/>
      <c r="L39"/>
      <c r="M39" s="178"/>
      <c r="O39" s="169"/>
    </row>
    <row r="40" spans="1:104" x14ac:dyDescent="0.25">
      <c r="A40" s="170">
        <v>15</v>
      </c>
      <c r="B40" s="171" t="s">
        <v>101</v>
      </c>
      <c r="C40" s="172" t="s">
        <v>102</v>
      </c>
      <c r="D40" s="173" t="s">
        <v>84</v>
      </c>
      <c r="E40" s="174">
        <v>42.39</v>
      </c>
      <c r="F40" s="174"/>
      <c r="G40" s="175">
        <f>E40*F40</f>
        <v>0</v>
      </c>
      <c r="I40"/>
      <c r="J40"/>
      <c r="K40"/>
      <c r="L40"/>
      <c r="O40" s="169"/>
      <c r="AA40" s="147">
        <v>1</v>
      </c>
      <c r="AB40" s="147">
        <v>1</v>
      </c>
      <c r="AC40" s="147">
        <v>1</v>
      </c>
      <c r="AZ40" s="147">
        <v>1</v>
      </c>
      <c r="BA40" s="147" t="e">
        <f>IF(AZ40=1,#REF!,0)</f>
        <v>#REF!</v>
      </c>
      <c r="BB40" s="147">
        <f>IF(AZ40=2,#REF!,0)</f>
        <v>0</v>
      </c>
      <c r="BC40" s="147">
        <f>IF(AZ40=3,#REF!,0)</f>
        <v>0</v>
      </c>
      <c r="BD40" s="147">
        <f>IF(AZ40=4,#REF!,0)</f>
        <v>0</v>
      </c>
      <c r="BE40" s="147">
        <f>IF(AZ40=5,#REF!,0)</f>
        <v>0</v>
      </c>
      <c r="CZ40" s="147">
        <v>4.4999999999999998E-2</v>
      </c>
    </row>
    <row r="41" spans="1:104" x14ac:dyDescent="0.25">
      <c r="A41" s="170">
        <v>16</v>
      </c>
      <c r="B41" s="171"/>
      <c r="C41" s="172" t="s">
        <v>184</v>
      </c>
      <c r="D41" s="173" t="s">
        <v>93</v>
      </c>
      <c r="E41" s="174">
        <v>1</v>
      </c>
      <c r="F41" s="174"/>
      <c r="G41" s="175">
        <f>E41*F41</f>
        <v>0</v>
      </c>
      <c r="I41"/>
      <c r="J41"/>
      <c r="K41"/>
      <c r="L41"/>
      <c r="O41" s="169"/>
      <c r="AA41" s="147">
        <v>1</v>
      </c>
      <c r="AB41" s="147">
        <v>1</v>
      </c>
      <c r="AC41" s="147">
        <v>1</v>
      </c>
      <c r="AZ41" s="147">
        <v>1</v>
      </c>
      <c r="BA41" s="147" t="e">
        <f>IF(AZ41=1,#REF!,0)</f>
        <v>#REF!</v>
      </c>
      <c r="BB41" s="147">
        <f>IF(AZ41=2,#REF!,0)</f>
        <v>0</v>
      </c>
      <c r="BC41" s="147">
        <f>IF(AZ41=3,#REF!,0)</f>
        <v>0</v>
      </c>
      <c r="BD41" s="147">
        <f>IF(AZ41=4,#REF!,0)</f>
        <v>0</v>
      </c>
      <c r="BE41" s="147">
        <f>IF(AZ41=5,#REF!,0)</f>
        <v>0</v>
      </c>
      <c r="CZ41" s="147">
        <v>4.4999999999999998E-2</v>
      </c>
    </row>
    <row r="42" spans="1:104" ht="13.2" customHeight="1" x14ac:dyDescent="0.25">
      <c r="A42" s="183"/>
      <c r="B42" s="184" t="s">
        <v>74</v>
      </c>
      <c r="C42" s="185" t="str">
        <f>CONCATENATE(B33," ",C33)</f>
        <v>F01 Drenáže</v>
      </c>
      <c r="D42" s="186"/>
      <c r="E42" s="187"/>
      <c r="F42" s="188"/>
      <c r="G42" s="189">
        <f>SUM(G34:G41)</f>
        <v>0</v>
      </c>
      <c r="I42"/>
      <c r="J42"/>
      <c r="K42"/>
      <c r="L42"/>
      <c r="O42" s="169"/>
    </row>
    <row r="43" spans="1:104" x14ac:dyDescent="0.25">
      <c r="A43" s="162" t="s">
        <v>71</v>
      </c>
      <c r="B43" s="163" t="s">
        <v>120</v>
      </c>
      <c r="C43" s="164" t="s">
        <v>103</v>
      </c>
      <c r="D43" s="165"/>
      <c r="E43" s="166"/>
      <c r="F43" s="166"/>
      <c r="G43" s="167"/>
      <c r="I43"/>
      <c r="J43"/>
      <c r="K43"/>
      <c r="L43"/>
      <c r="O43" s="169"/>
      <c r="AA43" s="147">
        <v>1</v>
      </c>
      <c r="AB43" s="147">
        <v>1</v>
      </c>
      <c r="AC43" s="147">
        <v>1</v>
      </c>
      <c r="AZ43" s="147">
        <v>1</v>
      </c>
      <c r="BA43" s="147">
        <f>IF(AZ43=1,G44,0)</f>
        <v>0</v>
      </c>
      <c r="BB43" s="147">
        <f>IF(AZ43=2,G44,0)</f>
        <v>0</v>
      </c>
      <c r="BC43" s="147">
        <f>IF(AZ43=3,G44,0)</f>
        <v>0</v>
      </c>
      <c r="BD43" s="147">
        <f>IF(AZ43=4,G44,0)</f>
        <v>0</v>
      </c>
      <c r="BE43" s="147">
        <f>IF(AZ43=5,G44,0)</f>
        <v>0</v>
      </c>
      <c r="CZ43" s="147">
        <v>0.109692</v>
      </c>
    </row>
    <row r="44" spans="1:104" ht="20.399999999999999" x14ac:dyDescent="0.25">
      <c r="A44" s="170">
        <v>17</v>
      </c>
      <c r="B44" s="171" t="s">
        <v>104</v>
      </c>
      <c r="C44" s="172" t="s">
        <v>105</v>
      </c>
      <c r="D44" s="173" t="s">
        <v>83</v>
      </c>
      <c r="E44" s="174">
        <v>132</v>
      </c>
      <c r="F44" s="174"/>
      <c r="G44" s="175">
        <f>E44*F44</f>
        <v>0</v>
      </c>
      <c r="I44"/>
      <c r="J44"/>
      <c r="K44"/>
      <c r="L44"/>
      <c r="M44" s="178"/>
      <c r="O44" s="169"/>
    </row>
    <row r="45" spans="1:104" x14ac:dyDescent="0.25">
      <c r="A45" s="183"/>
      <c r="B45" s="184" t="s">
        <v>74</v>
      </c>
      <c r="C45" s="185" t="str">
        <f>CONCATENATE(B43," ",C43)</f>
        <v>F04 Obrubníky</v>
      </c>
      <c r="D45" s="186"/>
      <c r="E45" s="187"/>
      <c r="F45" s="188"/>
      <c r="G45" s="189">
        <f>G44</f>
        <v>0</v>
      </c>
      <c r="I45"/>
      <c r="J45"/>
      <c r="K45"/>
      <c r="L45"/>
      <c r="O45" s="169"/>
    </row>
    <row r="46" spans="1:104" x14ac:dyDescent="0.25">
      <c r="A46" s="162" t="s">
        <v>71</v>
      </c>
      <c r="B46" s="163" t="s">
        <v>121</v>
      </c>
      <c r="C46" s="164" t="s">
        <v>106</v>
      </c>
      <c r="D46" s="165"/>
      <c r="E46" s="166"/>
      <c r="F46" s="166"/>
      <c r="G46" s="167"/>
      <c r="I46"/>
      <c r="J46"/>
      <c r="K46"/>
      <c r="L46"/>
      <c r="M46" s="178"/>
      <c r="O46" s="169"/>
    </row>
    <row r="47" spans="1:104" ht="20.399999999999999" x14ac:dyDescent="0.25">
      <c r="A47" s="170">
        <v>18</v>
      </c>
      <c r="B47" s="171" t="s">
        <v>107</v>
      </c>
      <c r="C47" s="172" t="s">
        <v>108</v>
      </c>
      <c r="D47" s="173" t="s">
        <v>76</v>
      </c>
      <c r="E47" s="174">
        <v>8.7200000000000006</v>
      </c>
      <c r="F47" s="174"/>
      <c r="G47" s="175">
        <f>E47*F47</f>
        <v>0</v>
      </c>
      <c r="I47"/>
      <c r="J47"/>
      <c r="K47"/>
      <c r="L47"/>
      <c r="O47" s="169"/>
      <c r="BA47" s="190">
        <f>SUM(BA45:BA46)</f>
        <v>0</v>
      </c>
      <c r="BB47" s="190">
        <f>SUM(BB45:BB46)</f>
        <v>0</v>
      </c>
      <c r="BC47" s="190">
        <f>SUM(BC45:BC46)</f>
        <v>0</v>
      </c>
      <c r="BD47" s="190">
        <f>SUM(BD45:BD46)</f>
        <v>0</v>
      </c>
      <c r="BE47" s="190">
        <f>SUM(BE45:BE46)</f>
        <v>0</v>
      </c>
    </row>
    <row r="48" spans="1:104" x14ac:dyDescent="0.25">
      <c r="A48" s="183"/>
      <c r="B48" s="184" t="s">
        <v>74</v>
      </c>
      <c r="C48" s="185" t="str">
        <f>CONCATENATE(B46," ",C46)</f>
        <v>F06 Zákl.kce pod vybavení hřiště</v>
      </c>
      <c r="D48" s="186"/>
      <c r="E48" s="187"/>
      <c r="F48" s="188"/>
      <c r="G48" s="189">
        <f>SUM(G46:G47)</f>
        <v>0</v>
      </c>
      <c r="I48"/>
      <c r="J48"/>
      <c r="K48"/>
      <c r="L48"/>
      <c r="O48" s="169"/>
      <c r="AA48" s="147">
        <v>1</v>
      </c>
      <c r="AB48" s="147">
        <v>1</v>
      </c>
      <c r="AC48" s="147">
        <v>1</v>
      </c>
      <c r="AZ48" s="147">
        <v>1</v>
      </c>
      <c r="BA48" s="147" t="e">
        <f>IF(AZ48=1,#REF!,0)</f>
        <v>#REF!</v>
      </c>
      <c r="BB48" s="147">
        <f>IF(AZ48=2,#REF!,0)</f>
        <v>0</v>
      </c>
      <c r="BC48" s="147">
        <f>IF(AZ48=3,#REF!,0)</f>
        <v>0</v>
      </c>
      <c r="BD48" s="147">
        <f>IF(AZ48=4,#REF!,0)</f>
        <v>0</v>
      </c>
      <c r="BE48" s="147">
        <f>IF(AZ48=5,#REF!,0)</f>
        <v>0</v>
      </c>
      <c r="CZ48" s="147">
        <v>1.93971</v>
      </c>
    </row>
    <row r="49" spans="1:104" ht="21" customHeight="1" x14ac:dyDescent="0.25">
      <c r="A49" s="162" t="s">
        <v>71</v>
      </c>
      <c r="B49" s="163" t="s">
        <v>123</v>
      </c>
      <c r="C49" s="164" t="s">
        <v>124</v>
      </c>
      <c r="D49" s="165"/>
      <c r="E49" s="166"/>
      <c r="F49" s="166"/>
      <c r="G49" s="167"/>
      <c r="I49"/>
      <c r="J49"/>
      <c r="K49"/>
      <c r="L49"/>
      <c r="M49" s="178"/>
      <c r="O49" s="169"/>
    </row>
    <row r="50" spans="1:104" x14ac:dyDescent="0.25">
      <c r="A50" s="170">
        <v>19</v>
      </c>
      <c r="B50" s="171"/>
      <c r="C50" s="172" t="s">
        <v>153</v>
      </c>
      <c r="D50" s="173" t="s">
        <v>82</v>
      </c>
      <c r="E50" s="174">
        <v>946</v>
      </c>
      <c r="F50" s="174"/>
      <c r="G50" s="175">
        <f>E50*F50</f>
        <v>0</v>
      </c>
      <c r="I50"/>
      <c r="J50"/>
      <c r="K50"/>
      <c r="L50"/>
      <c r="O50" s="169"/>
      <c r="BA50" s="190" t="e">
        <f>SUM(#REF!)</f>
        <v>#REF!</v>
      </c>
      <c r="BB50" s="190" t="e">
        <f>SUM(#REF!)</f>
        <v>#REF!</v>
      </c>
      <c r="BC50" s="190" t="e">
        <f>SUM(#REF!)</f>
        <v>#REF!</v>
      </c>
      <c r="BD50" s="190" t="e">
        <f>SUM(#REF!)</f>
        <v>#REF!</v>
      </c>
      <c r="BE50" s="190" t="e">
        <f>SUM(#REF!)</f>
        <v>#REF!</v>
      </c>
    </row>
    <row r="51" spans="1:104" x14ac:dyDescent="0.25">
      <c r="A51" s="176"/>
      <c r="B51" s="177"/>
      <c r="C51" s="234" t="s">
        <v>159</v>
      </c>
      <c r="D51" s="235"/>
      <c r="E51" s="235"/>
      <c r="F51" s="235"/>
      <c r="G51" s="236"/>
      <c r="H51" s="168"/>
      <c r="I51"/>
      <c r="J51"/>
      <c r="K51"/>
      <c r="L51"/>
      <c r="O51" s="169"/>
    </row>
    <row r="52" spans="1:104" x14ac:dyDescent="0.25">
      <c r="A52" s="170">
        <v>20</v>
      </c>
      <c r="B52" s="171"/>
      <c r="C52" s="172" t="s">
        <v>125</v>
      </c>
      <c r="D52" s="173" t="s">
        <v>126</v>
      </c>
      <c r="E52" s="174">
        <v>868</v>
      </c>
      <c r="F52" s="174"/>
      <c r="G52" s="175">
        <f>E52*F52</f>
        <v>0</v>
      </c>
      <c r="I52"/>
      <c r="J52"/>
      <c r="K52"/>
      <c r="L52"/>
      <c r="O52" s="169"/>
      <c r="BA52" s="190" t="e">
        <f>SUM(BA50:BA51)</f>
        <v>#REF!</v>
      </c>
      <c r="BB52" s="190" t="e">
        <f>SUM(BB50:BB51)</f>
        <v>#REF!</v>
      </c>
      <c r="BC52" s="190" t="e">
        <f>SUM(BC50:BC51)</f>
        <v>#REF!</v>
      </c>
      <c r="BD52" s="190" t="e">
        <f>SUM(BD50:BD51)</f>
        <v>#REF!</v>
      </c>
      <c r="BE52" s="190" t="e">
        <f>SUM(BE50:BE51)</f>
        <v>#REF!</v>
      </c>
    </row>
    <row r="53" spans="1:104" x14ac:dyDescent="0.25">
      <c r="A53" s="176"/>
      <c r="B53" s="179"/>
      <c r="C53" s="230" t="s">
        <v>127</v>
      </c>
      <c r="D53" s="231"/>
      <c r="E53" s="180">
        <v>146</v>
      </c>
      <c r="F53" s="181"/>
      <c r="G53" s="182"/>
      <c r="I53"/>
      <c r="J53"/>
      <c r="K53"/>
      <c r="L53"/>
      <c r="O53" s="169"/>
      <c r="AA53" s="147">
        <v>7</v>
      </c>
      <c r="AB53" s="147">
        <v>1</v>
      </c>
      <c r="AC53" s="147">
        <v>2</v>
      </c>
      <c r="AZ53" s="147">
        <v>1</v>
      </c>
      <c r="BA53" s="147" t="e">
        <f>IF(AZ53=1,#REF!,0)</f>
        <v>#REF!</v>
      </c>
      <c r="BB53" s="147">
        <f>IF(AZ53=2,#REF!,0)</f>
        <v>0</v>
      </c>
      <c r="BC53" s="147">
        <f>IF(AZ53=3,#REF!,0)</f>
        <v>0</v>
      </c>
      <c r="BD53" s="147">
        <f>IF(AZ53=4,#REF!,0)</f>
        <v>0</v>
      </c>
      <c r="BE53" s="147">
        <f>IF(AZ53=5,#REF!,0)</f>
        <v>0</v>
      </c>
      <c r="CZ53" s="147">
        <v>0</v>
      </c>
    </row>
    <row r="54" spans="1:104" x14ac:dyDescent="0.25">
      <c r="A54" s="176"/>
      <c r="B54" s="179"/>
      <c r="C54" s="230" t="s">
        <v>188</v>
      </c>
      <c r="D54" s="231"/>
      <c r="E54" s="180">
        <v>194</v>
      </c>
      <c r="F54" s="181"/>
      <c r="G54" s="182"/>
      <c r="I54"/>
      <c r="J54"/>
      <c r="K54"/>
      <c r="L54"/>
      <c r="O54" s="169"/>
      <c r="AA54" s="147">
        <v>7</v>
      </c>
      <c r="AB54" s="147">
        <v>1</v>
      </c>
      <c r="AC54" s="147">
        <v>2</v>
      </c>
      <c r="AZ54" s="147">
        <v>1</v>
      </c>
      <c r="BA54" s="147" t="e">
        <f>IF(AZ54=1,#REF!,0)</f>
        <v>#REF!</v>
      </c>
      <c r="BB54" s="147">
        <f>IF(AZ54=2,#REF!,0)</f>
        <v>0</v>
      </c>
      <c r="BC54" s="147">
        <f>IF(AZ54=3,#REF!,0)</f>
        <v>0</v>
      </c>
      <c r="BD54" s="147">
        <f>IF(AZ54=4,#REF!,0)</f>
        <v>0</v>
      </c>
      <c r="BE54" s="147">
        <f>IF(AZ54=5,#REF!,0)</f>
        <v>0</v>
      </c>
      <c r="CZ54" s="147">
        <v>0</v>
      </c>
    </row>
    <row r="55" spans="1:104" x14ac:dyDescent="0.25">
      <c r="A55" s="176"/>
      <c r="B55" s="179"/>
      <c r="C55" s="230" t="s">
        <v>189</v>
      </c>
      <c r="D55" s="231"/>
      <c r="E55" s="180">
        <v>400</v>
      </c>
      <c r="F55" s="181"/>
      <c r="G55" s="182"/>
      <c r="I55"/>
      <c r="J55"/>
      <c r="K55"/>
      <c r="L55"/>
      <c r="O55" s="169"/>
    </row>
    <row r="56" spans="1:104" x14ac:dyDescent="0.25">
      <c r="A56" s="176"/>
      <c r="B56" s="179"/>
      <c r="C56" s="230" t="s">
        <v>190</v>
      </c>
      <c r="D56" s="231"/>
      <c r="E56" s="180">
        <v>128</v>
      </c>
      <c r="F56" s="181"/>
      <c r="G56" s="182"/>
      <c r="I56"/>
      <c r="J56"/>
      <c r="K56"/>
      <c r="L56"/>
      <c r="O56" s="169"/>
      <c r="AA56" s="147">
        <v>7</v>
      </c>
      <c r="AB56" s="147">
        <v>1</v>
      </c>
      <c r="AC56" s="147">
        <v>2</v>
      </c>
      <c r="AZ56" s="147">
        <v>1</v>
      </c>
      <c r="BA56" s="147" t="e">
        <f>IF(AZ56=1,#REF!,0)</f>
        <v>#REF!</v>
      </c>
      <c r="BB56" s="147">
        <f>IF(AZ56=2,#REF!,0)</f>
        <v>0</v>
      </c>
      <c r="BC56" s="147">
        <f>IF(AZ56=3,#REF!,0)</f>
        <v>0</v>
      </c>
      <c r="BD56" s="147">
        <f>IF(AZ56=4,#REF!,0)</f>
        <v>0</v>
      </c>
      <c r="BE56" s="147">
        <f>IF(AZ56=5,#REF!,0)</f>
        <v>0</v>
      </c>
      <c r="CZ56" s="147">
        <v>0</v>
      </c>
    </row>
    <row r="57" spans="1:104" x14ac:dyDescent="0.25">
      <c r="A57" s="183"/>
      <c r="B57" s="184" t="s">
        <v>74</v>
      </c>
      <c r="C57" s="185" t="str">
        <f>CONCATENATE(B49," ",C49)</f>
        <v>F07 Umělá tráva , lajny</v>
      </c>
      <c r="D57" s="186"/>
      <c r="E57" s="187"/>
      <c r="F57" s="188"/>
      <c r="G57" s="189">
        <f>G52+G50</f>
        <v>0</v>
      </c>
      <c r="I57"/>
      <c r="J57"/>
      <c r="K57"/>
      <c r="L57"/>
      <c r="O57" s="169"/>
      <c r="AA57" s="147">
        <v>1</v>
      </c>
      <c r="AB57" s="147">
        <v>1</v>
      </c>
      <c r="AC57" s="147">
        <v>1</v>
      </c>
      <c r="AZ57" s="147">
        <v>1</v>
      </c>
      <c r="BA57" s="147" t="e">
        <f>IF(AZ57=1,#REF!,0)</f>
        <v>#REF!</v>
      </c>
      <c r="BB57" s="147">
        <f>IF(AZ57=2,#REF!,0)</f>
        <v>0</v>
      </c>
      <c r="BC57" s="147">
        <f>IF(AZ57=3,#REF!,0)</f>
        <v>0</v>
      </c>
      <c r="BD57" s="147">
        <f>IF(AZ57=4,#REF!,0)</f>
        <v>0</v>
      </c>
      <c r="BE57" s="147">
        <f>IF(AZ57=5,#REF!,0)</f>
        <v>0</v>
      </c>
      <c r="CZ57" s="147">
        <v>1.93971</v>
      </c>
    </row>
    <row r="58" spans="1:104" x14ac:dyDescent="0.25">
      <c r="A58" s="162" t="s">
        <v>71</v>
      </c>
      <c r="B58" s="163" t="s">
        <v>149</v>
      </c>
      <c r="C58" s="164" t="s">
        <v>131</v>
      </c>
      <c r="D58" s="165"/>
      <c r="E58" s="166"/>
      <c r="F58" s="166"/>
      <c r="G58" s="167"/>
      <c r="I58"/>
      <c r="J58"/>
      <c r="K58"/>
      <c r="L58"/>
      <c r="O58" s="169"/>
      <c r="AA58" s="147">
        <v>12</v>
      </c>
      <c r="AB58" s="147">
        <v>0</v>
      </c>
      <c r="AC58" s="147">
        <v>179</v>
      </c>
      <c r="AZ58" s="147">
        <v>1</v>
      </c>
      <c r="BA58" s="147" t="e">
        <f>IF(AZ58=1,#REF!,0)</f>
        <v>#REF!</v>
      </c>
      <c r="BB58" s="147">
        <f>IF(AZ58=2,#REF!,0)</f>
        <v>0</v>
      </c>
      <c r="BC58" s="147">
        <f>IF(AZ58=3,#REF!,0)</f>
        <v>0</v>
      </c>
      <c r="BD58" s="147">
        <f>IF(AZ58=4,#REF!,0)</f>
        <v>0</v>
      </c>
      <c r="BE58" s="147">
        <f>IF(AZ58=5,#REF!,0)</f>
        <v>0</v>
      </c>
      <c r="CZ58" s="147">
        <v>0</v>
      </c>
    </row>
    <row r="59" spans="1:104" x14ac:dyDescent="0.25">
      <c r="A59" s="170">
        <v>21</v>
      </c>
      <c r="B59" s="171" t="s">
        <v>151</v>
      </c>
      <c r="C59" s="172" t="s">
        <v>132</v>
      </c>
      <c r="D59" s="173" t="s">
        <v>133</v>
      </c>
      <c r="E59" s="174">
        <v>1</v>
      </c>
      <c r="F59" s="174"/>
      <c r="G59" s="175">
        <f>E59*F59</f>
        <v>0</v>
      </c>
      <c r="I59"/>
      <c r="J59"/>
      <c r="K59"/>
      <c r="L59"/>
      <c r="O59" s="169"/>
    </row>
    <row r="60" spans="1:104" x14ac:dyDescent="0.25">
      <c r="A60" s="176"/>
      <c r="B60" s="177"/>
      <c r="C60" s="234" t="s">
        <v>134</v>
      </c>
      <c r="D60" s="235"/>
      <c r="E60" s="235"/>
      <c r="F60" s="235"/>
      <c r="G60" s="236"/>
      <c r="I60"/>
      <c r="J60"/>
      <c r="K60"/>
      <c r="L60"/>
      <c r="O60" s="169"/>
    </row>
    <row r="61" spans="1:104" x14ac:dyDescent="0.25">
      <c r="A61" s="176"/>
      <c r="B61" s="177"/>
      <c r="C61" s="234" t="s">
        <v>135</v>
      </c>
      <c r="D61" s="235"/>
      <c r="E61" s="235"/>
      <c r="F61" s="235"/>
      <c r="G61" s="236"/>
      <c r="I61"/>
      <c r="J61"/>
      <c r="K61"/>
      <c r="L61"/>
      <c r="O61" s="169"/>
    </row>
    <row r="62" spans="1:104" x14ac:dyDescent="0.25">
      <c r="A62" s="176"/>
      <c r="B62" s="177"/>
      <c r="C62" s="234" t="s">
        <v>136</v>
      </c>
      <c r="D62" s="235"/>
      <c r="E62" s="235"/>
      <c r="F62" s="235"/>
      <c r="G62" s="236"/>
      <c r="I62"/>
      <c r="J62"/>
      <c r="K62"/>
      <c r="L62"/>
      <c r="O62" s="169"/>
      <c r="AA62" s="147">
        <v>3</v>
      </c>
      <c r="AB62" s="147">
        <v>1</v>
      </c>
      <c r="AC62" s="147" t="s">
        <v>137</v>
      </c>
      <c r="AZ62" s="147">
        <v>1</v>
      </c>
      <c r="BA62" s="147">
        <f>IF(AZ62=1,G65,0)</f>
        <v>0</v>
      </c>
      <c r="BB62" s="147">
        <f>IF(AZ62=2,G65,0)</f>
        <v>0</v>
      </c>
      <c r="BC62" s="147">
        <f>IF(AZ62=3,G65,0)</f>
        <v>0</v>
      </c>
      <c r="BD62" s="147">
        <f>IF(AZ62=4,G65,0)</f>
        <v>0</v>
      </c>
      <c r="BE62" s="147">
        <f>IF(AZ62=5,G65,0)</f>
        <v>0</v>
      </c>
      <c r="CZ62" s="147">
        <v>0.02</v>
      </c>
    </row>
    <row r="63" spans="1:104" x14ac:dyDescent="0.25">
      <c r="A63" s="176"/>
      <c r="B63" s="177"/>
      <c r="C63" s="234" t="s">
        <v>138</v>
      </c>
      <c r="D63" s="235"/>
      <c r="E63" s="235"/>
      <c r="F63" s="235"/>
      <c r="G63" s="236"/>
      <c r="I63"/>
      <c r="J63"/>
      <c r="K63"/>
      <c r="L63"/>
      <c r="O63" s="169"/>
    </row>
    <row r="64" spans="1:104" x14ac:dyDescent="0.25">
      <c r="A64" s="176"/>
      <c r="B64" s="177"/>
      <c r="C64" s="237" t="s">
        <v>139</v>
      </c>
      <c r="D64" s="238"/>
      <c r="E64" s="238"/>
      <c r="F64" s="238"/>
      <c r="G64" s="239"/>
      <c r="I64"/>
      <c r="J64"/>
      <c r="K64"/>
      <c r="L64"/>
      <c r="O64" s="169"/>
    </row>
    <row r="65" spans="1:104" x14ac:dyDescent="0.25">
      <c r="A65" s="170">
        <v>22</v>
      </c>
      <c r="B65" s="171" t="s">
        <v>150</v>
      </c>
      <c r="C65" s="172" t="s">
        <v>140</v>
      </c>
      <c r="D65" s="173" t="s">
        <v>133</v>
      </c>
      <c r="E65" s="174">
        <v>2</v>
      </c>
      <c r="F65" s="174"/>
      <c r="G65" s="175">
        <f>E65*F65</f>
        <v>0</v>
      </c>
      <c r="I65"/>
      <c r="J65"/>
      <c r="K65"/>
      <c r="L65"/>
      <c r="O65" s="169"/>
      <c r="AA65" s="147">
        <v>3</v>
      </c>
      <c r="AB65" s="147">
        <v>1</v>
      </c>
      <c r="AC65" s="147" t="s">
        <v>141</v>
      </c>
      <c r="AZ65" s="147">
        <v>1</v>
      </c>
      <c r="BA65" s="147">
        <f>IF(AZ65=1,G68,0)</f>
        <v>0</v>
      </c>
      <c r="BB65" s="147">
        <f>IF(AZ65=2,G68,0)</f>
        <v>0</v>
      </c>
      <c r="BC65" s="147">
        <f>IF(AZ65=3,G68,0)</f>
        <v>0</v>
      </c>
      <c r="BD65" s="147">
        <f>IF(AZ65=4,G68,0)</f>
        <v>0</v>
      </c>
      <c r="BE65" s="147">
        <f>IF(AZ65=5,G68,0)</f>
        <v>0</v>
      </c>
      <c r="CZ65" s="147">
        <v>0.05</v>
      </c>
    </row>
    <row r="66" spans="1:104" x14ac:dyDescent="0.25">
      <c r="A66" s="176"/>
      <c r="B66" s="177"/>
      <c r="C66" s="234" t="s">
        <v>142</v>
      </c>
      <c r="D66" s="235"/>
      <c r="E66" s="235"/>
      <c r="F66" s="235"/>
      <c r="G66" s="236"/>
      <c r="I66"/>
      <c r="J66"/>
      <c r="K66"/>
      <c r="L66"/>
      <c r="O66" s="169"/>
    </row>
    <row r="67" spans="1:104" x14ac:dyDescent="0.25">
      <c r="A67" s="176"/>
      <c r="B67" s="177"/>
      <c r="C67" s="237" t="s">
        <v>143</v>
      </c>
      <c r="D67" s="238"/>
      <c r="E67" s="238"/>
      <c r="F67" s="238"/>
      <c r="G67" s="239"/>
      <c r="I67"/>
      <c r="J67"/>
      <c r="K67"/>
      <c r="L67"/>
      <c r="O67" s="169"/>
    </row>
    <row r="68" spans="1:104" x14ac:dyDescent="0.25">
      <c r="A68" s="170">
        <v>23</v>
      </c>
      <c r="B68" s="171" t="s">
        <v>152</v>
      </c>
      <c r="C68" s="172" t="s">
        <v>154</v>
      </c>
      <c r="D68" s="173" t="s">
        <v>130</v>
      </c>
      <c r="E68" s="174">
        <v>4</v>
      </c>
      <c r="F68" s="174"/>
      <c r="G68" s="175">
        <f>E68*F68</f>
        <v>0</v>
      </c>
      <c r="I68"/>
      <c r="J68"/>
      <c r="K68"/>
      <c r="L68"/>
      <c r="O68" s="169"/>
    </row>
    <row r="69" spans="1:104" x14ac:dyDescent="0.25">
      <c r="A69" s="176"/>
      <c r="B69" s="177"/>
      <c r="C69" s="234" t="s">
        <v>144</v>
      </c>
      <c r="D69" s="235"/>
      <c r="E69" s="235"/>
      <c r="F69" s="235"/>
      <c r="G69" s="236"/>
      <c r="I69"/>
      <c r="J69"/>
      <c r="K69"/>
      <c r="L69"/>
      <c r="O69" s="169"/>
    </row>
    <row r="70" spans="1:104" x14ac:dyDescent="0.25">
      <c r="A70" s="176"/>
      <c r="B70" s="177"/>
      <c r="C70" s="234" t="s">
        <v>160</v>
      </c>
      <c r="D70" s="235"/>
      <c r="E70" s="235"/>
      <c r="F70" s="235"/>
      <c r="G70" s="236"/>
      <c r="I70"/>
      <c r="J70"/>
      <c r="K70"/>
      <c r="L70"/>
      <c r="O70" s="169"/>
    </row>
    <row r="71" spans="1:104" x14ac:dyDescent="0.25">
      <c r="A71" s="176"/>
      <c r="B71" s="177"/>
      <c r="C71" s="234" t="s">
        <v>145</v>
      </c>
      <c r="D71" s="235"/>
      <c r="E71" s="235"/>
      <c r="F71" s="235"/>
      <c r="G71" s="236"/>
      <c r="I71"/>
      <c r="J71"/>
      <c r="K71"/>
      <c r="L71"/>
      <c r="O71" s="169"/>
      <c r="AA71" s="147">
        <v>3</v>
      </c>
      <c r="AB71" s="147">
        <v>1</v>
      </c>
      <c r="AC71" s="147" t="s">
        <v>146</v>
      </c>
      <c r="AZ71" s="147">
        <v>1</v>
      </c>
      <c r="BA71" s="147" t="e">
        <f>IF(AZ71=1,#REF!,0)</f>
        <v>#REF!</v>
      </c>
      <c r="BB71" s="147">
        <f>IF(AZ71=2,#REF!,0)</f>
        <v>0</v>
      </c>
      <c r="BC71" s="147">
        <f>IF(AZ71=3,#REF!,0)</f>
        <v>0</v>
      </c>
      <c r="BD71" s="147">
        <f>IF(AZ71=4,#REF!,0)</f>
        <v>0</v>
      </c>
      <c r="BE71" s="147">
        <f>IF(AZ71=5,#REF!,0)</f>
        <v>0</v>
      </c>
      <c r="CZ71" s="147">
        <v>0.1</v>
      </c>
    </row>
    <row r="72" spans="1:104" x14ac:dyDescent="0.25">
      <c r="A72" s="176"/>
      <c r="B72" s="177"/>
      <c r="C72" s="234" t="s">
        <v>147</v>
      </c>
      <c r="D72" s="235"/>
      <c r="E72" s="235"/>
      <c r="F72" s="235"/>
      <c r="G72" s="236"/>
      <c r="I72"/>
      <c r="J72"/>
      <c r="K72"/>
      <c r="L72"/>
      <c r="O72" s="169"/>
    </row>
    <row r="73" spans="1:104" x14ac:dyDescent="0.25">
      <c r="A73" s="176"/>
      <c r="B73" s="177"/>
      <c r="C73" s="237" t="s">
        <v>148</v>
      </c>
      <c r="D73" s="238"/>
      <c r="E73" s="238"/>
      <c r="F73" s="238"/>
      <c r="G73" s="239"/>
      <c r="I73"/>
      <c r="J73"/>
      <c r="K73"/>
      <c r="L73"/>
      <c r="O73" s="169"/>
    </row>
    <row r="74" spans="1:104" x14ac:dyDescent="0.25">
      <c r="A74" s="170">
        <v>24</v>
      </c>
      <c r="B74" s="171" t="s">
        <v>164</v>
      </c>
      <c r="C74" s="172" t="s">
        <v>165</v>
      </c>
      <c r="D74" s="173" t="s">
        <v>130</v>
      </c>
      <c r="E74" s="174">
        <v>2</v>
      </c>
      <c r="F74" s="174"/>
      <c r="G74" s="175">
        <f>E74*F74</f>
        <v>0</v>
      </c>
      <c r="I74"/>
      <c r="J74"/>
      <c r="K74"/>
      <c r="L74"/>
      <c r="O74" s="169"/>
      <c r="AA74" s="147">
        <v>1</v>
      </c>
      <c r="AB74" s="147">
        <v>1</v>
      </c>
      <c r="AC74" s="147">
        <v>1</v>
      </c>
      <c r="AZ74" s="147">
        <v>4</v>
      </c>
      <c r="BA74" s="147">
        <f>IF(AZ74=1,G88,0)</f>
        <v>0</v>
      </c>
      <c r="BB74" s="147">
        <f>IF(AZ74=2,G88,0)</f>
        <v>0</v>
      </c>
      <c r="BC74" s="147">
        <f>IF(AZ74=3,G88,0)</f>
        <v>0</v>
      </c>
      <c r="BD74" s="147">
        <f>IF(AZ74=4,G88,0)</f>
        <v>0</v>
      </c>
      <c r="BE74" s="147">
        <f>IF(AZ74=5,G88,0)</f>
        <v>0</v>
      </c>
      <c r="CZ74" s="147">
        <v>0</v>
      </c>
    </row>
    <row r="75" spans="1:104" x14ac:dyDescent="0.25">
      <c r="A75" s="176"/>
      <c r="B75" s="177"/>
      <c r="C75" s="234" t="s">
        <v>167</v>
      </c>
      <c r="D75" s="235"/>
      <c r="E75" s="235"/>
      <c r="F75" s="235"/>
      <c r="G75" s="236"/>
      <c r="I75"/>
      <c r="J75"/>
      <c r="K75"/>
      <c r="L75"/>
      <c r="O75" s="169"/>
      <c r="AA75" s="147">
        <v>1</v>
      </c>
      <c r="AB75" s="147">
        <v>1</v>
      </c>
      <c r="AC75" s="147">
        <v>1</v>
      </c>
      <c r="AZ75" s="147">
        <v>1</v>
      </c>
      <c r="BA75" s="147">
        <f>IF(AZ75=1,G79,0)</f>
        <v>0</v>
      </c>
      <c r="BB75" s="147">
        <f>IF(AZ75=2,G79,0)</f>
        <v>0</v>
      </c>
      <c r="BC75" s="147">
        <f>IF(AZ75=3,G79,0)</f>
        <v>0</v>
      </c>
      <c r="BD75" s="147">
        <f>IF(AZ75=4,G79,0)</f>
        <v>0</v>
      </c>
      <c r="BE75" s="147">
        <f>IF(AZ75=5,G79,0)</f>
        <v>0</v>
      </c>
      <c r="CZ75" s="147">
        <v>0.109692</v>
      </c>
    </row>
    <row r="76" spans="1:104" x14ac:dyDescent="0.25">
      <c r="A76" s="176"/>
      <c r="B76" s="177"/>
      <c r="C76" s="237" t="s">
        <v>166</v>
      </c>
      <c r="D76" s="238"/>
      <c r="E76" s="238"/>
      <c r="F76" s="238"/>
      <c r="G76" s="239"/>
      <c r="I76"/>
      <c r="J76"/>
      <c r="K76"/>
      <c r="L76"/>
      <c r="M76" s="178"/>
      <c r="O76" s="169"/>
    </row>
    <row r="77" spans="1:104" x14ac:dyDescent="0.25">
      <c r="A77" s="183"/>
      <c r="B77" s="184" t="s">
        <v>74</v>
      </c>
      <c r="C77" s="185" t="str">
        <f>CONCATENATE(B58," ",C58)</f>
        <v>F8 Sportovní vybavení</v>
      </c>
      <c r="D77" s="186"/>
      <c r="E77" s="187"/>
      <c r="F77" s="188"/>
      <c r="G77" s="189">
        <f>SUM(G59:G76)</f>
        <v>0</v>
      </c>
      <c r="I77"/>
      <c r="J77"/>
      <c r="K77"/>
      <c r="L77"/>
      <c r="O77" s="169"/>
      <c r="AA77" s="147">
        <v>7</v>
      </c>
      <c r="AB77" s="147">
        <v>1</v>
      </c>
      <c r="AC77" s="147">
        <v>2</v>
      </c>
      <c r="AZ77" s="147">
        <v>1</v>
      </c>
      <c r="BA77" s="147" t="e">
        <f>IF(AZ77=1,#REF!,0)</f>
        <v>#REF!</v>
      </c>
      <c r="BB77" s="147">
        <f>IF(AZ77=2,#REF!,0)</f>
        <v>0</v>
      </c>
      <c r="BC77" s="147">
        <f>IF(AZ77=3,#REF!,0)</f>
        <v>0</v>
      </c>
      <c r="BD77" s="147">
        <f>IF(AZ77=4,#REF!,0)</f>
        <v>0</v>
      </c>
      <c r="BE77" s="147">
        <f>IF(AZ77=5,#REF!,0)</f>
        <v>0</v>
      </c>
      <c r="CZ77" s="147">
        <v>0</v>
      </c>
    </row>
    <row r="78" spans="1:104" x14ac:dyDescent="0.25">
      <c r="A78" s="162" t="s">
        <v>71</v>
      </c>
      <c r="B78" s="163" t="s">
        <v>156</v>
      </c>
      <c r="C78" s="164" t="s">
        <v>186</v>
      </c>
      <c r="D78" s="165"/>
      <c r="E78" s="166"/>
      <c r="F78" s="166"/>
      <c r="G78" s="167"/>
      <c r="I78"/>
      <c r="J78"/>
      <c r="K78"/>
      <c r="L78"/>
      <c r="M78" s="178"/>
      <c r="O78" s="169"/>
    </row>
    <row r="79" spans="1:104" x14ac:dyDescent="0.25">
      <c r="A79" s="170">
        <v>25</v>
      </c>
      <c r="B79" s="171"/>
      <c r="C79" s="172" t="s">
        <v>187</v>
      </c>
      <c r="D79" s="173" t="s">
        <v>157</v>
      </c>
      <c r="E79" s="174">
        <v>1</v>
      </c>
      <c r="F79" s="174"/>
      <c r="G79" s="175">
        <f>E79*F79</f>
        <v>0</v>
      </c>
      <c r="I79"/>
      <c r="J79"/>
      <c r="K79"/>
      <c r="L79"/>
      <c r="M79" s="178"/>
      <c r="O79" s="169"/>
    </row>
    <row r="80" spans="1:104" x14ac:dyDescent="0.25">
      <c r="A80" s="176"/>
      <c r="B80" s="179"/>
      <c r="C80" s="230" t="s">
        <v>162</v>
      </c>
      <c r="D80" s="231"/>
      <c r="E80" s="180"/>
      <c r="F80" s="180"/>
      <c r="G80" s="182"/>
      <c r="I80"/>
      <c r="J80"/>
      <c r="K80"/>
      <c r="L80"/>
      <c r="M80" s="178"/>
      <c r="O80" s="169"/>
    </row>
    <row r="81" spans="1:15" x14ac:dyDescent="0.25">
      <c r="A81" s="176"/>
      <c r="B81" s="179"/>
      <c r="C81" s="230" t="s">
        <v>185</v>
      </c>
      <c r="D81" s="231"/>
      <c r="E81" s="180"/>
      <c r="F81" s="180"/>
      <c r="G81" s="182"/>
      <c r="I81"/>
      <c r="J81"/>
      <c r="K81"/>
      <c r="L81"/>
      <c r="M81" s="178"/>
      <c r="O81" s="169"/>
    </row>
    <row r="82" spans="1:15" x14ac:dyDescent="0.25">
      <c r="A82" s="176"/>
      <c r="B82" s="179"/>
      <c r="C82" s="232" t="s">
        <v>191</v>
      </c>
      <c r="D82" s="233"/>
      <c r="E82" s="180"/>
      <c r="F82" s="180"/>
      <c r="G82" s="182"/>
      <c r="I82"/>
      <c r="J82"/>
      <c r="K82"/>
      <c r="L82"/>
      <c r="M82" s="178"/>
      <c r="O82" s="169"/>
    </row>
    <row r="83" spans="1:15" x14ac:dyDescent="0.25">
      <c r="A83" s="176"/>
      <c r="B83" s="179"/>
      <c r="C83" s="205" t="s">
        <v>163</v>
      </c>
      <c r="D83" s="202"/>
      <c r="E83" s="180"/>
      <c r="F83" s="180"/>
      <c r="G83" s="182"/>
    </row>
    <row r="84" spans="1:15" ht="21" x14ac:dyDescent="0.25">
      <c r="A84" s="176"/>
      <c r="B84" s="179"/>
      <c r="C84" s="203" t="s">
        <v>192</v>
      </c>
      <c r="D84" s="204"/>
      <c r="E84" s="180"/>
      <c r="F84" s="180"/>
      <c r="G84" s="182"/>
    </row>
    <row r="85" spans="1:15" x14ac:dyDescent="0.25">
      <c r="A85" s="183"/>
      <c r="B85" s="184" t="s">
        <v>74</v>
      </c>
      <c r="C85" s="185" t="str">
        <f>CONCATENATE(B78," ",C78)</f>
        <v>F3 Sportovní oplocení s vestavěnými brankami</v>
      </c>
      <c r="D85" s="186"/>
      <c r="E85" s="187"/>
      <c r="F85" s="188"/>
      <c r="G85" s="189">
        <f>SUM(G78:G84)</f>
        <v>0</v>
      </c>
    </row>
    <row r="86" spans="1:15" x14ac:dyDescent="0.25">
      <c r="E86" s="147"/>
    </row>
    <row r="87" spans="1:15" x14ac:dyDescent="0.25">
      <c r="E87" s="147"/>
    </row>
    <row r="88" spans="1:15" x14ac:dyDescent="0.25">
      <c r="E88" s="147"/>
    </row>
    <row r="89" spans="1:15" x14ac:dyDescent="0.25">
      <c r="E89" s="147"/>
    </row>
    <row r="90" spans="1:15" x14ac:dyDescent="0.25">
      <c r="E90" s="147"/>
    </row>
    <row r="91" spans="1:15" x14ac:dyDescent="0.25">
      <c r="E91" s="147"/>
    </row>
    <row r="92" spans="1:15" x14ac:dyDescent="0.25">
      <c r="E92" s="147"/>
    </row>
    <row r="93" spans="1:15" x14ac:dyDescent="0.25">
      <c r="E93" s="147"/>
    </row>
    <row r="94" spans="1:15" x14ac:dyDescent="0.25">
      <c r="E94" s="147"/>
    </row>
    <row r="95" spans="1:15" x14ac:dyDescent="0.25">
      <c r="E95" s="147"/>
    </row>
    <row r="96" spans="1:15" x14ac:dyDescent="0.25">
      <c r="E96" s="147"/>
    </row>
    <row r="97" spans="1:7" x14ac:dyDescent="0.25">
      <c r="E97" s="147"/>
    </row>
    <row r="98" spans="1:7" x14ac:dyDescent="0.25">
      <c r="E98" s="147"/>
    </row>
    <row r="99" spans="1:7" x14ac:dyDescent="0.25">
      <c r="E99" s="147"/>
    </row>
    <row r="100" spans="1:7" x14ac:dyDescent="0.25">
      <c r="E100" s="147"/>
    </row>
    <row r="101" spans="1:7" x14ac:dyDescent="0.25">
      <c r="E101" s="147"/>
    </row>
    <row r="102" spans="1:7" x14ac:dyDescent="0.25">
      <c r="E102" s="147"/>
    </row>
    <row r="103" spans="1:7" x14ac:dyDescent="0.25">
      <c r="E103" s="147"/>
    </row>
    <row r="104" spans="1:7" x14ac:dyDescent="0.25">
      <c r="E104" s="147"/>
    </row>
    <row r="105" spans="1:7" x14ac:dyDescent="0.25">
      <c r="E105" s="147"/>
    </row>
    <row r="106" spans="1:7" x14ac:dyDescent="0.25">
      <c r="E106" s="147"/>
    </row>
    <row r="107" spans="1:7" x14ac:dyDescent="0.25">
      <c r="E107" s="147"/>
    </row>
    <row r="108" spans="1:7" x14ac:dyDescent="0.25">
      <c r="E108" s="147"/>
    </row>
    <row r="109" spans="1:7" x14ac:dyDescent="0.25">
      <c r="A109" s="191"/>
      <c r="B109" s="191"/>
      <c r="C109" s="191"/>
      <c r="D109" s="191"/>
      <c r="E109" s="191"/>
      <c r="F109" s="191"/>
      <c r="G109" s="191"/>
    </row>
    <row r="110" spans="1:7" x14ac:dyDescent="0.25">
      <c r="A110" s="191"/>
      <c r="B110" s="191"/>
      <c r="C110" s="191"/>
      <c r="D110" s="191"/>
      <c r="E110" s="191"/>
      <c r="F110" s="191"/>
      <c r="G110" s="191"/>
    </row>
    <row r="111" spans="1:7" x14ac:dyDescent="0.25">
      <c r="A111" s="191"/>
      <c r="B111" s="191"/>
      <c r="C111" s="191"/>
      <c r="D111" s="191"/>
      <c r="E111" s="191"/>
      <c r="F111" s="191"/>
      <c r="G111" s="191"/>
    </row>
    <row r="112" spans="1:7" x14ac:dyDescent="0.25">
      <c r="A112" s="191"/>
      <c r="B112" s="191"/>
      <c r="C112" s="191"/>
      <c r="D112" s="191"/>
      <c r="E112" s="191"/>
      <c r="F112" s="191"/>
      <c r="G112" s="191"/>
    </row>
    <row r="113" spans="5:5" x14ac:dyDescent="0.25">
      <c r="E113" s="147"/>
    </row>
    <row r="114" spans="5:5" x14ac:dyDescent="0.25">
      <c r="E114" s="147"/>
    </row>
    <row r="115" spans="5:5" x14ac:dyDescent="0.25">
      <c r="E115" s="147"/>
    </row>
    <row r="116" spans="5:5" x14ac:dyDescent="0.25">
      <c r="E116" s="147"/>
    </row>
    <row r="117" spans="5:5" x14ac:dyDescent="0.25">
      <c r="E117" s="147"/>
    </row>
    <row r="118" spans="5:5" x14ac:dyDescent="0.25">
      <c r="E118" s="147"/>
    </row>
    <row r="119" spans="5:5" x14ac:dyDescent="0.25">
      <c r="E119" s="147"/>
    </row>
    <row r="120" spans="5:5" x14ac:dyDescent="0.25">
      <c r="E120" s="147"/>
    </row>
    <row r="121" spans="5:5" x14ac:dyDescent="0.25">
      <c r="E121" s="147"/>
    </row>
    <row r="122" spans="5:5" x14ac:dyDescent="0.25">
      <c r="E122" s="147"/>
    </row>
    <row r="123" spans="5:5" x14ac:dyDescent="0.25">
      <c r="E123" s="147"/>
    </row>
    <row r="124" spans="5:5" x14ac:dyDescent="0.25">
      <c r="E124" s="147"/>
    </row>
    <row r="125" spans="5:5" x14ac:dyDescent="0.25">
      <c r="E125" s="147"/>
    </row>
    <row r="126" spans="5:5" x14ac:dyDescent="0.25">
      <c r="E126" s="147"/>
    </row>
    <row r="127" spans="5:5" x14ac:dyDescent="0.25">
      <c r="E127" s="147"/>
    </row>
    <row r="128" spans="5:5" x14ac:dyDescent="0.25">
      <c r="E128" s="147"/>
    </row>
    <row r="129" spans="1:5" x14ac:dyDescent="0.25">
      <c r="E129" s="147"/>
    </row>
    <row r="130" spans="1:5" x14ac:dyDescent="0.25">
      <c r="E130" s="147"/>
    </row>
    <row r="131" spans="1:5" x14ac:dyDescent="0.25">
      <c r="E131" s="147"/>
    </row>
    <row r="132" spans="1:5" x14ac:dyDescent="0.25">
      <c r="E132" s="147"/>
    </row>
    <row r="133" spans="1:5" x14ac:dyDescent="0.25">
      <c r="E133" s="147"/>
    </row>
    <row r="134" spans="1:5" x14ac:dyDescent="0.25">
      <c r="E134" s="147"/>
    </row>
    <row r="135" spans="1:5" x14ac:dyDescent="0.25">
      <c r="E135" s="147"/>
    </row>
    <row r="136" spans="1:5" x14ac:dyDescent="0.25">
      <c r="E136" s="147"/>
    </row>
    <row r="137" spans="1:5" x14ac:dyDescent="0.25">
      <c r="E137" s="147"/>
    </row>
    <row r="138" spans="1:5" x14ac:dyDescent="0.25">
      <c r="E138" s="147"/>
    </row>
    <row r="139" spans="1:5" x14ac:dyDescent="0.25">
      <c r="E139" s="147"/>
    </row>
    <row r="140" spans="1:5" x14ac:dyDescent="0.25">
      <c r="E140" s="147"/>
    </row>
    <row r="141" spans="1:5" x14ac:dyDescent="0.25">
      <c r="E141" s="147"/>
    </row>
    <row r="142" spans="1:5" x14ac:dyDescent="0.25">
      <c r="E142" s="147"/>
    </row>
    <row r="143" spans="1:5" x14ac:dyDescent="0.25">
      <c r="E143" s="147"/>
    </row>
    <row r="144" spans="1:5" x14ac:dyDescent="0.25">
      <c r="A144" s="192"/>
      <c r="B144" s="192"/>
    </row>
    <row r="145" spans="1:7" x14ac:dyDescent="0.25">
      <c r="A145" s="191"/>
      <c r="B145" s="191"/>
      <c r="C145" s="193"/>
      <c r="D145" s="193"/>
      <c r="E145" s="194"/>
      <c r="F145" s="193"/>
      <c r="G145" s="195"/>
    </row>
    <row r="146" spans="1:7" x14ac:dyDescent="0.25">
      <c r="A146" s="196"/>
      <c r="B146" s="196"/>
      <c r="C146" s="191"/>
      <c r="D146" s="191"/>
      <c r="E146" s="197"/>
      <c r="F146" s="191"/>
      <c r="G146" s="191"/>
    </row>
    <row r="147" spans="1:7" x14ac:dyDescent="0.25">
      <c r="A147" s="191"/>
      <c r="B147" s="191"/>
      <c r="C147" s="191"/>
      <c r="D147" s="191"/>
      <c r="E147" s="197"/>
      <c r="F147" s="191"/>
      <c r="G147" s="191"/>
    </row>
    <row r="148" spans="1:7" x14ac:dyDescent="0.25">
      <c r="A148" s="191"/>
      <c r="B148" s="191"/>
      <c r="C148" s="191"/>
      <c r="D148" s="191"/>
      <c r="E148" s="197"/>
      <c r="F148" s="191"/>
      <c r="G148" s="191"/>
    </row>
    <row r="149" spans="1:7" x14ac:dyDescent="0.25">
      <c r="A149" s="191"/>
      <c r="B149" s="191"/>
      <c r="C149" s="191"/>
      <c r="D149" s="191"/>
      <c r="E149" s="197"/>
      <c r="F149" s="191"/>
      <c r="G149" s="191"/>
    </row>
    <row r="150" spans="1:7" x14ac:dyDescent="0.25">
      <c r="A150" s="191"/>
      <c r="B150" s="191"/>
      <c r="C150" s="191"/>
      <c r="D150" s="191"/>
      <c r="E150" s="197"/>
      <c r="F150" s="191"/>
      <c r="G150" s="191"/>
    </row>
    <row r="151" spans="1:7" x14ac:dyDescent="0.25">
      <c r="A151" s="191"/>
      <c r="B151" s="191"/>
      <c r="C151" s="191"/>
      <c r="D151" s="191"/>
      <c r="E151" s="197"/>
      <c r="F151" s="191"/>
      <c r="G151" s="191"/>
    </row>
    <row r="152" spans="1:7" x14ac:dyDescent="0.25">
      <c r="A152" s="191"/>
      <c r="B152" s="191"/>
      <c r="C152" s="191"/>
      <c r="D152" s="191"/>
      <c r="E152" s="197"/>
      <c r="F152" s="191"/>
      <c r="G152" s="191"/>
    </row>
    <row r="153" spans="1:7" x14ac:dyDescent="0.25">
      <c r="A153" s="191"/>
      <c r="B153" s="191"/>
      <c r="C153" s="191"/>
      <c r="D153" s="191"/>
      <c r="E153" s="197"/>
      <c r="F153" s="191"/>
      <c r="G153" s="191"/>
    </row>
    <row r="154" spans="1:7" x14ac:dyDescent="0.25">
      <c r="A154" s="191"/>
      <c r="B154" s="191"/>
      <c r="C154" s="191"/>
      <c r="D154" s="191"/>
      <c r="E154" s="197"/>
      <c r="F154" s="191"/>
      <c r="G154" s="191"/>
    </row>
    <row r="155" spans="1:7" x14ac:dyDescent="0.25">
      <c r="A155" s="191"/>
      <c r="B155" s="191"/>
      <c r="C155" s="191"/>
      <c r="D155" s="191"/>
      <c r="E155" s="197"/>
      <c r="F155" s="191"/>
      <c r="G155" s="191"/>
    </row>
    <row r="156" spans="1:7" x14ac:dyDescent="0.25">
      <c r="A156" s="191"/>
      <c r="B156" s="191"/>
      <c r="C156" s="191"/>
      <c r="D156" s="191"/>
      <c r="E156" s="197"/>
      <c r="F156" s="191"/>
      <c r="G156" s="191"/>
    </row>
    <row r="157" spans="1:7" x14ac:dyDescent="0.25">
      <c r="A157" s="191"/>
      <c r="B157" s="191"/>
      <c r="C157" s="191"/>
      <c r="D157" s="191"/>
      <c r="E157" s="197"/>
      <c r="F157" s="191"/>
      <c r="G157" s="191"/>
    </row>
    <row r="158" spans="1:7" x14ac:dyDescent="0.25">
      <c r="A158" s="191"/>
      <c r="B158" s="191"/>
      <c r="C158" s="191"/>
      <c r="D158" s="191"/>
      <c r="E158" s="197"/>
      <c r="F158" s="191"/>
      <c r="G158" s="191"/>
    </row>
  </sheetData>
  <mergeCells count="38">
    <mergeCell ref="C51:G51"/>
    <mergeCell ref="C22:G22"/>
    <mergeCell ref="C37:D37"/>
    <mergeCell ref="C24:G24"/>
    <mergeCell ref="C26:G26"/>
    <mergeCell ref="C15:D15"/>
    <mergeCell ref="C39:D39"/>
    <mergeCell ref="C35:D35"/>
    <mergeCell ref="C18:D18"/>
    <mergeCell ref="A1:G1"/>
    <mergeCell ref="C12:D12"/>
    <mergeCell ref="C13:D13"/>
    <mergeCell ref="E4:G4"/>
    <mergeCell ref="A4:B4"/>
    <mergeCell ref="A3:B3"/>
    <mergeCell ref="C9:D9"/>
    <mergeCell ref="C10:D10"/>
    <mergeCell ref="C56:D56"/>
    <mergeCell ref="C53:D53"/>
    <mergeCell ref="C54:D54"/>
    <mergeCell ref="C70:G70"/>
    <mergeCell ref="C71:G71"/>
    <mergeCell ref="C64:G64"/>
    <mergeCell ref="C66:G66"/>
    <mergeCell ref="C60:G60"/>
    <mergeCell ref="C61:G61"/>
    <mergeCell ref="C62:G62"/>
    <mergeCell ref="C63:G63"/>
    <mergeCell ref="C67:G67"/>
    <mergeCell ref="C69:G69"/>
    <mergeCell ref="C55:D55"/>
    <mergeCell ref="C80:D80"/>
    <mergeCell ref="C81:D81"/>
    <mergeCell ref="C82:D82"/>
    <mergeCell ref="C72:G72"/>
    <mergeCell ref="C73:G73"/>
    <mergeCell ref="C75:G75"/>
    <mergeCell ref="C76:G76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scale="90" orientation="portrait" horizontalDpi="300" r:id="rId1"/>
  <headerFooter alignWithMargins="0">
    <oddFooter>&amp;L&amp;9Zpracováno programem &amp;"Arial CE,Tučné"BUILDpower,  © RTS, a.s.&amp;R&amp;"Arial,Obyčejné"Strana &amp;P</oddFooter>
  </headerFooter>
  <colBreaks count="2" manualBreakCount="2">
    <brk id="7" max="335" man="1"/>
    <brk id="11" max="3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2010-09-02T17:15:42Z</cp:lastPrinted>
  <dcterms:created xsi:type="dcterms:W3CDTF">2007-07-20T07:41:55Z</dcterms:created>
  <dcterms:modified xsi:type="dcterms:W3CDTF">2017-06-15T07:36:36Z</dcterms:modified>
</cp:coreProperties>
</file>