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Irena Fajfrová\Documents\Zakázky\Rozpočty 2023\"/>
    </mc:Choice>
  </mc:AlternateContent>
  <xr:revisionPtr revIDLastSave="0" documentId="13_ncr:1_{987E2977-29D3-4177-81F1-26A3CA7BC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101 - SO 101 prodloužení ..." sheetId="2" r:id="rId2"/>
    <sheet name="102 - SO 102 Přípojky spl..." sheetId="3" r:id="rId3"/>
    <sheet name="103 - Vedlejší rozpočtové..." sheetId="4" r:id="rId4"/>
    <sheet name="Seznam figur" sheetId="5" r:id="rId5"/>
  </sheets>
  <definedNames>
    <definedName name="_xlnm._FilterDatabase" localSheetId="1" hidden="1">'101 - SO 101 prodloužení ...'!$C$122:$K$260</definedName>
    <definedName name="_xlnm._FilterDatabase" localSheetId="2" hidden="1">'102 - SO 102 Přípojky spl...'!$C$121:$K$201</definedName>
    <definedName name="_xlnm._FilterDatabase" localSheetId="3" hidden="1">'103 - Vedlejší rozpočtové...'!$C$118:$K$126</definedName>
    <definedName name="_xlnm.Print_Titles" localSheetId="1">'101 - SO 101 prodloužení ...'!$122:$122</definedName>
    <definedName name="_xlnm.Print_Titles" localSheetId="2">'102 - SO 102 Přípojky spl...'!$121:$121</definedName>
    <definedName name="_xlnm.Print_Titles" localSheetId="3">'103 - Vedlejší rozpočtové...'!$118:$118</definedName>
    <definedName name="_xlnm.Print_Titles" localSheetId="0">'Rekapitulace stavby'!$92:$92</definedName>
    <definedName name="_xlnm.Print_Titles" localSheetId="4">'Seznam figur'!$9:$9</definedName>
    <definedName name="_xlnm.Print_Area" localSheetId="1">'101 - SO 101 prodloužení ...'!$C$4:$J$76,'101 - SO 101 prodloužení ...'!$C$82:$J$104,'101 - SO 101 prodloužení ...'!$C$110:$K$260</definedName>
    <definedName name="_xlnm.Print_Area" localSheetId="2">'102 - SO 102 Přípojky spl...'!$C$4:$J$76,'102 - SO 102 Přípojky spl...'!$C$82:$J$103,'102 - SO 102 Přípojky spl...'!$C$109:$K$201</definedName>
    <definedName name="_xlnm.Print_Area" localSheetId="3">'103 - Vedlejší rozpočtové...'!$C$4:$J$76,'103 - Vedlejší rozpočtové...'!$C$82:$J$100,'103 - Vedlejší rozpočtové...'!$C$106:$K$126</definedName>
    <definedName name="_xlnm.Print_Area" localSheetId="0">'Rekapitulace stavby'!$D$4:$AO$76,'Rekapitulace stavby'!$C$82:$AQ$98</definedName>
    <definedName name="_xlnm.Print_Area" localSheetId="4">'Seznam figur'!$C$4:$G$116</definedName>
  </definedNames>
  <calcPr calcId="181029"/>
</workbook>
</file>

<file path=xl/calcChain.xml><?xml version="1.0" encoding="utf-8"?>
<calcChain xmlns="http://schemas.openxmlformats.org/spreadsheetml/2006/main">
  <c r="D7" i="5" l="1"/>
  <c r="J37" i="4"/>
  <c r="J36" i="4"/>
  <c r="AY97" i="1" s="1"/>
  <c r="J35" i="4"/>
  <c r="AX97" i="1" s="1"/>
  <c r="BI126" i="4"/>
  <c r="BH126" i="4"/>
  <c r="BG126" i="4"/>
  <c r="BF126" i="4"/>
  <c r="T126" i="4"/>
  <c r="T125" i="4" s="1"/>
  <c r="R126" i="4"/>
  <c r="R125" i="4" s="1"/>
  <c r="P126" i="4"/>
  <c r="P125" i="4" s="1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 s="1"/>
  <c r="J17" i="4"/>
  <c r="J12" i="4"/>
  <c r="J89" i="4" s="1"/>
  <c r="E7" i="4"/>
  <c r="E85" i="4"/>
  <c r="J37" i="3"/>
  <c r="J36" i="3"/>
  <c r="AY96" i="1"/>
  <c r="J35" i="3"/>
  <c r="AX96" i="1" s="1"/>
  <c r="BI201" i="3"/>
  <c r="BH201" i="3"/>
  <c r="BG201" i="3"/>
  <c r="BF201" i="3"/>
  <c r="T201" i="3"/>
  <c r="T200" i="3" s="1"/>
  <c r="R201" i="3"/>
  <c r="R200" i="3" s="1"/>
  <c r="P201" i="3"/>
  <c r="P200" i="3" s="1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T182" i="3"/>
  <c r="R183" i="3"/>
  <c r="R182" i="3"/>
  <c r="P183" i="3"/>
  <c r="P182" i="3"/>
  <c r="BI180" i="3"/>
  <c r="BH180" i="3"/>
  <c r="BG180" i="3"/>
  <c r="BF180" i="3"/>
  <c r="T180" i="3"/>
  <c r="T179" i="3"/>
  <c r="R180" i="3"/>
  <c r="R179" i="3"/>
  <c r="P180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5" i="3"/>
  <c r="BH125" i="3"/>
  <c r="BG125" i="3"/>
  <c r="BF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/>
  <c r="J17" i="3"/>
  <c r="J12" i="3"/>
  <c r="J116" i="3" s="1"/>
  <c r="E7" i="3"/>
  <c r="E112" i="3" s="1"/>
  <c r="J37" i="2"/>
  <c r="J36" i="2"/>
  <c r="AY95" i="1"/>
  <c r="J35" i="2"/>
  <c r="AX95" i="1"/>
  <c r="BI260" i="2"/>
  <c r="BH260" i="2"/>
  <c r="BG260" i="2"/>
  <c r="BF260" i="2"/>
  <c r="T260" i="2"/>
  <c r="T259" i="2"/>
  <c r="R260" i="2"/>
  <c r="R259" i="2"/>
  <c r="P260" i="2"/>
  <c r="P259" i="2"/>
  <c r="BI256" i="2"/>
  <c r="BH256" i="2"/>
  <c r="BG256" i="2"/>
  <c r="BF256" i="2"/>
  <c r="T256" i="2"/>
  <c r="T255" i="2"/>
  <c r="R256" i="2"/>
  <c r="R255" i="2"/>
  <c r="P256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T209" i="2" s="1"/>
  <c r="R210" i="2"/>
  <c r="R209" i="2" s="1"/>
  <c r="P210" i="2"/>
  <c r="P209" i="2" s="1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2" i="2"/>
  <c r="J91" i="2"/>
  <c r="F91" i="2"/>
  <c r="F89" i="2"/>
  <c r="E87" i="2"/>
  <c r="J18" i="2"/>
  <c r="E18" i="2"/>
  <c r="F120" i="2"/>
  <c r="J17" i="2"/>
  <c r="J12" i="2"/>
  <c r="J117" i="2" s="1"/>
  <c r="E7" i="2"/>
  <c r="E113" i="2"/>
  <c r="L90" i="1"/>
  <c r="AM90" i="1"/>
  <c r="AM89" i="1"/>
  <c r="L89" i="1"/>
  <c r="AM87" i="1"/>
  <c r="L87" i="1"/>
  <c r="L85" i="1"/>
  <c r="L84" i="1"/>
  <c r="J250" i="2"/>
  <c r="J248" i="2"/>
  <c r="J246" i="2"/>
  <c r="J243" i="2"/>
  <c r="BK237" i="2"/>
  <c r="J231" i="2"/>
  <c r="BK214" i="2"/>
  <c r="BK199" i="2"/>
  <c r="BK187" i="2"/>
  <c r="J179" i="2"/>
  <c r="BK168" i="2"/>
  <c r="BK134" i="2"/>
  <c r="BK130" i="2"/>
  <c r="BK126" i="2"/>
  <c r="BK252" i="2"/>
  <c r="BK242" i="2"/>
  <c r="BK239" i="2"/>
  <c r="J219" i="2"/>
  <c r="J212" i="2"/>
  <c r="BK204" i="2"/>
  <c r="J192" i="2"/>
  <c r="BK177" i="2"/>
  <c r="BK169" i="2"/>
  <c r="BK157" i="2"/>
  <c r="BK136" i="2"/>
  <c r="BK131" i="2"/>
  <c r="BK251" i="2"/>
  <c r="BK248" i="2"/>
  <c r="BK240" i="2"/>
  <c r="BK218" i="2"/>
  <c r="BK208" i="2"/>
  <c r="J204" i="2"/>
  <c r="J189" i="2"/>
  <c r="BK174" i="2"/>
  <c r="J157" i="2"/>
  <c r="J126" i="2"/>
  <c r="BK256" i="2"/>
  <c r="J256" i="2"/>
  <c r="J247" i="2"/>
  <c r="BK245" i="2"/>
  <c r="BK243" i="2"/>
  <c r="J237" i="2"/>
  <c r="J224" i="2"/>
  <c r="BK217" i="2"/>
  <c r="J206" i="2"/>
  <c r="BK189" i="2"/>
  <c r="BK173" i="2"/>
  <c r="J171" i="2"/>
  <c r="J154" i="2"/>
  <c r="J133" i="2"/>
  <c r="BK201" i="3"/>
  <c r="BK193" i="3"/>
  <c r="J188" i="3"/>
  <c r="BK180" i="3"/>
  <c r="J170" i="3"/>
  <c r="BK163" i="3"/>
  <c r="J152" i="3"/>
  <c r="J140" i="3"/>
  <c r="J199" i="3"/>
  <c r="J197" i="3"/>
  <c r="J191" i="3"/>
  <c r="J186" i="3"/>
  <c r="J177" i="3"/>
  <c r="J168" i="3"/>
  <c r="BK160" i="3"/>
  <c r="BK148" i="3"/>
  <c r="J125" i="3"/>
  <c r="BK195" i="3"/>
  <c r="J192" i="3"/>
  <c r="BK151" i="3"/>
  <c r="BK143" i="3"/>
  <c r="BK132" i="3"/>
  <c r="BK140" i="3"/>
  <c r="BK124" i="4"/>
  <c r="BK122" i="4"/>
  <c r="J123" i="4"/>
  <c r="J254" i="2"/>
  <c r="BK249" i="2"/>
  <c r="BK247" i="2"/>
  <c r="J244" i="2"/>
  <c r="J240" i="2"/>
  <c r="J236" i="2"/>
  <c r="J218" i="2"/>
  <c r="BK216" i="2"/>
  <c r="BK210" i="2"/>
  <c r="J197" i="2"/>
  <c r="J181" i="2"/>
  <c r="BK175" i="2"/>
  <c r="BK149" i="2"/>
  <c r="J131" i="2"/>
  <c r="J128" i="2"/>
  <c r="BK253" i="2"/>
  <c r="BK246" i="2"/>
  <c r="J241" i="2"/>
  <c r="J221" i="2"/>
  <c r="BK215" i="2"/>
  <c r="J210" i="2"/>
  <c r="BK195" i="2"/>
  <c r="BK179" i="2"/>
  <c r="J174" i="2"/>
  <c r="J162" i="2"/>
  <c r="BK146" i="2"/>
  <c r="BK133" i="2"/>
  <c r="J252" i="2"/>
  <c r="BK250" i="2"/>
  <c r="BK241" i="2"/>
  <c r="J238" i="2"/>
  <c r="BK212" i="2"/>
  <c r="J195" i="2"/>
  <c r="BK181" i="2"/>
  <c r="J173" i="2"/>
  <c r="J169" i="2"/>
  <c r="J136" i="2"/>
  <c r="J260" i="2"/>
  <c r="BK254" i="2"/>
  <c r="J253" i="2"/>
  <c r="BK244" i="2"/>
  <c r="J242" i="2"/>
  <c r="BK236" i="2"/>
  <c r="BK221" i="2"/>
  <c r="J216" i="2"/>
  <c r="J208" i="2"/>
  <c r="BK192" i="2"/>
  <c r="J177" i="2"/>
  <c r="J168" i="2"/>
  <c r="J149" i="2"/>
  <c r="J130" i="2"/>
  <c r="J198" i="3"/>
  <c r="J195" i="3"/>
  <c r="BK191" i="3"/>
  <c r="BK183" i="3"/>
  <c r="BK177" i="3"/>
  <c r="BK168" i="3"/>
  <c r="J160" i="3"/>
  <c r="J151" i="3"/>
  <c r="BK125" i="3"/>
  <c r="BK198" i="3"/>
  <c r="J194" i="3"/>
  <c r="J183" i="3"/>
  <c r="J175" i="3"/>
  <c r="J166" i="3"/>
  <c r="J158" i="3"/>
  <c r="BK146" i="3"/>
  <c r="BK199" i="3"/>
  <c r="BK194" i="3"/>
  <c r="J163" i="3"/>
  <c r="J146" i="3"/>
  <c r="J135" i="3"/>
  <c r="J143" i="3"/>
  <c r="BK135" i="3"/>
  <c r="BK126" i="4"/>
  <c r="J122" i="4"/>
  <c r="J249" i="2"/>
  <c r="BK224" i="2"/>
  <c r="J214" i="2"/>
  <c r="BK206" i="2"/>
  <c r="J180" i="2"/>
  <c r="J175" i="2"/>
  <c r="BK167" i="2"/>
  <c r="BK154" i="2"/>
  <c r="J134" i="2"/>
  <c r="BK260" i="2"/>
  <c r="J251" i="2"/>
  <c r="J245" i="2"/>
  <c r="J239" i="2"/>
  <c r="J217" i="2"/>
  <c r="BK197" i="2"/>
  <c r="BK180" i="2"/>
  <c r="BK171" i="2"/>
  <c r="BK162" i="2"/>
  <c r="AS94" i="1"/>
  <c r="BK238" i="2"/>
  <c r="BK231" i="2"/>
  <c r="BK219" i="2"/>
  <c r="J215" i="2"/>
  <c r="J199" i="2"/>
  <c r="J187" i="2"/>
  <c r="J167" i="2"/>
  <c r="J146" i="2"/>
  <c r="BK128" i="2"/>
  <c r="J196" i="3"/>
  <c r="BK192" i="3"/>
  <c r="BK186" i="3"/>
  <c r="BK175" i="3"/>
  <c r="BK166" i="3"/>
  <c r="BK158" i="3"/>
  <c r="J149" i="3"/>
  <c r="J201" i="3"/>
  <c r="BK196" i="3"/>
  <c r="BK188" i="3"/>
  <c r="J180" i="3"/>
  <c r="BK170" i="3"/>
  <c r="BK149" i="3"/>
  <c r="J145" i="3"/>
  <c r="BK197" i="3"/>
  <c r="J193" i="3"/>
  <c r="BK152" i="3"/>
  <c r="BK145" i="3"/>
  <c r="J148" i="3"/>
  <c r="J132" i="3"/>
  <c r="J124" i="4"/>
  <c r="BK123" i="4"/>
  <c r="J126" i="4"/>
  <c r="T125" i="2" l="1"/>
  <c r="P211" i="2"/>
  <c r="P220" i="2"/>
  <c r="P124" i="3"/>
  <c r="P123" i="3"/>
  <c r="P122" i="3" s="1"/>
  <c r="AU96" i="1" s="1"/>
  <c r="P185" i="3"/>
  <c r="P125" i="2"/>
  <c r="P124" i="2" s="1"/>
  <c r="P123" i="2" s="1"/>
  <c r="AU95" i="1" s="1"/>
  <c r="T211" i="2"/>
  <c r="T220" i="2"/>
  <c r="BK124" i="3"/>
  <c r="J124" i="3"/>
  <c r="J98" i="3"/>
  <c r="T185" i="3"/>
  <c r="P121" i="4"/>
  <c r="P120" i="4"/>
  <c r="P119" i="4"/>
  <c r="AU97" i="1" s="1"/>
  <c r="R125" i="2"/>
  <c r="R211" i="2"/>
  <c r="R220" i="2"/>
  <c r="T124" i="3"/>
  <c r="T123" i="3"/>
  <c r="T122" i="3"/>
  <c r="R185" i="3"/>
  <c r="R123" i="3" s="1"/>
  <c r="R122" i="3" s="1"/>
  <c r="T121" i="4"/>
  <c r="T120" i="4"/>
  <c r="T119" i="4"/>
  <c r="BK125" i="2"/>
  <c r="J125" i="2" s="1"/>
  <c r="J98" i="2" s="1"/>
  <c r="BK211" i="2"/>
  <c r="J211" i="2"/>
  <c r="J100" i="2" s="1"/>
  <c r="BK220" i="2"/>
  <c r="J220" i="2"/>
  <c r="J101" i="2"/>
  <c r="R124" i="3"/>
  <c r="BK185" i="3"/>
  <c r="J185" i="3" s="1"/>
  <c r="J101" i="3" s="1"/>
  <c r="BK121" i="4"/>
  <c r="R121" i="4"/>
  <c r="R120" i="4" s="1"/>
  <c r="R119" i="4" s="1"/>
  <c r="BK255" i="2"/>
  <c r="J255" i="2"/>
  <c r="J102" i="2" s="1"/>
  <c r="BK259" i="2"/>
  <c r="J259" i="2"/>
  <c r="J103" i="2"/>
  <c r="BK182" i="3"/>
  <c r="J182" i="3"/>
  <c r="J100" i="3"/>
  <c r="BK179" i="3"/>
  <c r="J179" i="3" s="1"/>
  <c r="J99" i="3" s="1"/>
  <c r="BK209" i="2"/>
  <c r="J209" i="2"/>
  <c r="J99" i="2" s="1"/>
  <c r="BK200" i="3"/>
  <c r="J200" i="3"/>
  <c r="J102" i="3"/>
  <c r="BK125" i="4"/>
  <c r="J125" i="4"/>
  <c r="J99" i="4"/>
  <c r="E109" i="4"/>
  <c r="J113" i="4"/>
  <c r="BE122" i="4"/>
  <c r="BE123" i="4"/>
  <c r="F92" i="4"/>
  <c r="BE124" i="4"/>
  <c r="BE126" i="4"/>
  <c r="E85" i="3"/>
  <c r="J89" i="3"/>
  <c r="BE125" i="3"/>
  <c r="F119" i="3"/>
  <c r="BE148" i="3"/>
  <c r="BE149" i="3"/>
  <c r="BE160" i="3"/>
  <c r="BE166" i="3"/>
  <c r="BE188" i="3"/>
  <c r="BE192" i="3"/>
  <c r="BE195" i="3"/>
  <c r="BE196" i="3"/>
  <c r="BE132" i="3"/>
  <c r="BE135" i="3"/>
  <c r="BE140" i="3"/>
  <c r="BE151" i="3"/>
  <c r="BE158" i="3"/>
  <c r="BE168" i="3"/>
  <c r="BE170" i="3"/>
  <c r="BE175" i="3"/>
  <c r="BE177" i="3"/>
  <c r="BE180" i="3"/>
  <c r="BE183" i="3"/>
  <c r="BE186" i="3"/>
  <c r="BE193" i="3"/>
  <c r="BE197" i="3"/>
  <c r="BE198" i="3"/>
  <c r="BE201" i="3"/>
  <c r="BE143" i="3"/>
  <c r="BE145" i="3"/>
  <c r="BE146" i="3"/>
  <c r="BE152" i="3"/>
  <c r="BE163" i="3"/>
  <c r="BE191" i="3"/>
  <c r="BE194" i="3"/>
  <c r="BE199" i="3"/>
  <c r="E85" i="2"/>
  <c r="BE134" i="2"/>
  <c r="BE168" i="2"/>
  <c r="BE174" i="2"/>
  <c r="BE177" i="2"/>
  <c r="BE179" i="2"/>
  <c r="BE180" i="2"/>
  <c r="BE195" i="2"/>
  <c r="BE199" i="2"/>
  <c r="BE210" i="2"/>
  <c r="BE212" i="2"/>
  <c r="BE239" i="2"/>
  <c r="BE240" i="2"/>
  <c r="BE247" i="2"/>
  <c r="BE248" i="2"/>
  <c r="BE250" i="2"/>
  <c r="BE252" i="2"/>
  <c r="BE256" i="2"/>
  <c r="J89" i="2"/>
  <c r="BE126" i="2"/>
  <c r="BE128" i="2"/>
  <c r="BE130" i="2"/>
  <c r="BE133" i="2"/>
  <c r="BE146" i="2"/>
  <c r="BE149" i="2"/>
  <c r="BE167" i="2"/>
  <c r="BE175" i="2"/>
  <c r="BE214" i="2"/>
  <c r="BE215" i="2"/>
  <c r="BE219" i="2"/>
  <c r="BE224" i="2"/>
  <c r="BE242" i="2"/>
  <c r="BE243" i="2"/>
  <c r="BE246" i="2"/>
  <c r="BE251" i="2"/>
  <c r="F92" i="2"/>
  <c r="BE181" i="2"/>
  <c r="BE187" i="2"/>
  <c r="BE197" i="2"/>
  <c r="BE208" i="2"/>
  <c r="BE216" i="2"/>
  <c r="BE217" i="2"/>
  <c r="BE231" i="2"/>
  <c r="BE236" i="2"/>
  <c r="BE237" i="2"/>
  <c r="BE244" i="2"/>
  <c r="BE245" i="2"/>
  <c r="BE249" i="2"/>
  <c r="BE253" i="2"/>
  <c r="BE254" i="2"/>
  <c r="BE131" i="2"/>
  <c r="BE136" i="2"/>
  <c r="BE154" i="2"/>
  <c r="BE157" i="2"/>
  <c r="BE162" i="2"/>
  <c r="BE169" i="2"/>
  <c r="BE171" i="2"/>
  <c r="BE173" i="2"/>
  <c r="BE189" i="2"/>
  <c r="BE192" i="2"/>
  <c r="BE204" i="2"/>
  <c r="BE206" i="2"/>
  <c r="BE218" i="2"/>
  <c r="BE221" i="2"/>
  <c r="BE238" i="2"/>
  <c r="BE241" i="2"/>
  <c r="BE260" i="2"/>
  <c r="F34" i="2"/>
  <c r="BA95" i="1"/>
  <c r="F36" i="2"/>
  <c r="BC95" i="1" s="1"/>
  <c r="F34" i="4"/>
  <c r="BA97" i="1"/>
  <c r="F35" i="2"/>
  <c r="BB95" i="1" s="1"/>
  <c r="F35" i="3"/>
  <c r="BB96" i="1"/>
  <c r="J34" i="3"/>
  <c r="AW96" i="1" s="1"/>
  <c r="F36" i="4"/>
  <c r="BC97" i="1"/>
  <c r="J34" i="2"/>
  <c r="AW95" i="1" s="1"/>
  <c r="F34" i="3"/>
  <c r="BA96" i="1"/>
  <c r="F35" i="4"/>
  <c r="BB97" i="1" s="1"/>
  <c r="F37" i="2"/>
  <c r="BD95" i="1"/>
  <c r="F36" i="3"/>
  <c r="BC96" i="1" s="1"/>
  <c r="F37" i="3"/>
  <c r="BD96" i="1"/>
  <c r="F37" i="4"/>
  <c r="BD97" i="1" s="1"/>
  <c r="J34" i="4"/>
  <c r="AW97" i="1"/>
  <c r="BK120" i="4" l="1"/>
  <c r="J120" i="4" s="1"/>
  <c r="J97" i="4" s="1"/>
  <c r="R124" i="2"/>
  <c r="R123" i="2" s="1"/>
  <c r="T124" i="2"/>
  <c r="T123" i="2" s="1"/>
  <c r="BK124" i="2"/>
  <c r="BK123" i="2" s="1"/>
  <c r="J123" i="2" s="1"/>
  <c r="J96" i="2" s="1"/>
  <c r="BK123" i="3"/>
  <c r="J123" i="3" s="1"/>
  <c r="J97" i="3" s="1"/>
  <c r="J121" i="4"/>
  <c r="J98" i="4"/>
  <c r="F33" i="2"/>
  <c r="AZ95" i="1" s="1"/>
  <c r="J33" i="4"/>
  <c r="AV97" i="1"/>
  <c r="AT97" i="1"/>
  <c r="J33" i="2"/>
  <c r="AV95" i="1" s="1"/>
  <c r="AT95" i="1" s="1"/>
  <c r="BB94" i="1"/>
  <c r="AX94" i="1" s="1"/>
  <c r="BA94" i="1"/>
  <c r="W30" i="1"/>
  <c r="AU94" i="1"/>
  <c r="F33" i="3"/>
  <c r="AZ96" i="1" s="1"/>
  <c r="F33" i="4"/>
  <c r="AZ97" i="1"/>
  <c r="BC94" i="1"/>
  <c r="AY94" i="1" s="1"/>
  <c r="BD94" i="1"/>
  <c r="W33" i="1"/>
  <c r="J33" i="3"/>
  <c r="AV96" i="1" s="1"/>
  <c r="AT96" i="1" s="1"/>
  <c r="BK122" i="3" l="1"/>
  <c r="J122" i="3" s="1"/>
  <c r="J30" i="3" s="1"/>
  <c r="AG96" i="1" s="1"/>
  <c r="BK119" i="4"/>
  <c r="J119" i="4" s="1"/>
  <c r="J30" i="4" s="1"/>
  <c r="AG97" i="1" s="1"/>
  <c r="J124" i="2"/>
  <c r="J97" i="2"/>
  <c r="AW94" i="1"/>
  <c r="AK30" i="1" s="1"/>
  <c r="J30" i="2"/>
  <c r="AG95" i="1" s="1"/>
  <c r="AZ94" i="1"/>
  <c r="AV94" i="1" s="1"/>
  <c r="AK29" i="1" s="1"/>
  <c r="W31" i="1"/>
  <c r="W32" i="1"/>
  <c r="J39" i="4" l="1"/>
  <c r="J39" i="3"/>
  <c r="J39" i="2"/>
  <c r="J96" i="3"/>
  <c r="J96" i="4"/>
  <c r="AN97" i="1"/>
  <c r="AN95" i="1"/>
  <c r="AN96" i="1"/>
  <c r="AG94" i="1"/>
  <c r="AK26" i="1"/>
  <c r="AK35" i="1"/>
  <c r="W29" i="1"/>
  <c r="AT94" i="1"/>
  <c r="AN94" i="1" l="1"/>
</calcChain>
</file>

<file path=xl/sharedStrings.xml><?xml version="1.0" encoding="utf-8"?>
<sst xmlns="http://schemas.openxmlformats.org/spreadsheetml/2006/main" count="3458" uniqueCount="566">
  <si>
    <t>Export Komplet</t>
  </si>
  <si>
    <t/>
  </si>
  <si>
    <t>2.0</t>
  </si>
  <si>
    <t>False</t>
  </si>
  <si>
    <t>{487545e2-c68a-4e6a-ac6b-108e7bae8a1c}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</si>
  <si>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</si>
  <si>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</si>
  <si>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</si>
  <si>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</si>
  <si>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</si>
  <si>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</si>
  <si>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</si>
  <si>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</si>
  <si>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</si>
  <si>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Policna002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</si>
  <si>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</si>
  <si>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</si>
  <si>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Prodloužení splaškové kanalizace obec Poličná</t>
  </si>
  <si>
    <t>KSO:</t>
  </si>
  <si>
    <t>CC-CZ:</t>
  </si>
  <si>
    <t>Místo:</t>
  </si>
  <si>
    <t>Poličná</t>
  </si>
  <si>
    <t>Datum:</t>
  </si>
  <si>
    <t>13. 2. 2023</t>
  </si>
  <si>
    <t>Zadavatel:</t>
  </si>
  <si>
    <t>IČ:</t>
  </si>
  <si>
    <t>Obec Poličná</t>
  </si>
  <si>
    <t>DIČ:</t>
  </si>
  <si>
    <t>Uchazeč:</t>
  </si>
  <si>
    <t>Vyplň údaj</t>
  </si>
  <si>
    <t>Projektant:</t>
  </si>
  <si>
    <t>Ing.Vlastimil Šilhan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</si>
  <si>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</si>
  <si>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</si>
  <si>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</si>
  <si>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</si>
  <si>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</si>
  <si>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</si>
  <si>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</si>
  <si>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</si>
  <si>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</si>
  <si>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</si>
  <si>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</si>
  <si>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</si>
  <si>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</si>
  <si>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</si>
  <si>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</si>
  <si>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</si>
  <si>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</si>
  <si>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</si>
  <si>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</si>
  <si>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</si>
  <si>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</si>
  <si>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</si>
  <si>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</si>
  <si>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</si>
  <si>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</si>
  <si>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</si>
  <si>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</si>
  <si>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</si>
  <si>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</si>
  <si>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</si>
  <si>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</si>
  <si>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</si>
  <si>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</si>
  <si>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</si>
  <si>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</si>
  <si>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</si>
  <si>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</si>
  <si>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</si>
  <si>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</si>
  <si>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</si>
  <si>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</si>
  <si>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</si>
  <si>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</si>
  <si>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</si>
  <si>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</si>
  <si>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</si>
  <si>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</si>
  <si>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</si>
  <si>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</si>
  <si>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101</t>
  </si>
  <si>
    <t>SO 101 prodloužení splaškové kanalizace</t>
  </si>
  <si>
    <t>STA</t>
  </si>
  <si>
    <t>1</t>
  </si>
  <si>
    <t>{b0cb7852-07e1-4b15-95fc-34d4d2e7fe8f}</t>
  </si>
  <si>
    <t>2</t>
  </si>
  <si>
    <t>102</t>
  </si>
  <si>
    <t>SO 102 Přípojky splaškové kanalizace</t>
  </si>
  <si>
    <t>{6584cf2c-88cc-4d7b-89a5-f6a945a00a1f}</t>
  </si>
  <si>
    <t>103</t>
  </si>
  <si>
    <t>Vedlejší rozpočtové náklady</t>
  </si>
  <si>
    <t>{ab8f9152-162e-4fa1-8936-33be5003abf0}</t>
  </si>
  <si>
    <t>r</t>
  </si>
  <si>
    <t>434,649</t>
  </si>
  <si>
    <t>s</t>
  </si>
  <si>
    <t>87,61</t>
  </si>
  <si>
    <t>KRYCÍ LIST SOUPISU PRACÍ</t>
  </si>
  <si>
    <t>p2</t>
  </si>
  <si>
    <t>18,15</t>
  </si>
  <si>
    <t>p1</t>
  </si>
  <si>
    <t>66,55</t>
  </si>
  <si>
    <t>z</t>
  </si>
  <si>
    <t>411,854</t>
  </si>
  <si>
    <t>o</t>
  </si>
  <si>
    <t>110,405</t>
  </si>
  <si>
    <t>Objekt:</t>
  </si>
  <si>
    <t>101 - SO 101 prodloužení splaškové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</si>
  <si>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</si>
  <si>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</si>
  <si>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</si>
  <si>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</si>
  <si>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</si>
  <si>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</si>
  <si>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</si>
  <si>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</si>
  <si>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</si>
  <si>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</si>
  <si>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</si>
  <si>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</si>
  <si>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</si>
  <si>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</si>
  <si>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</si>
  <si>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</si>
  <si>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</si>
  <si>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</si>
  <si>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</si>
  <si>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</si>
  <si>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</si>
  <si>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</si>
  <si>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</si>
  <si>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</si>
  <si>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</si>
  <si>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</si>
  <si>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</si>
  <si>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</si>
  <si>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</si>
  <si>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</si>
  <si>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119001401</t>
  </si>
  <si>
    <t>Dočasné zajištění potrubí ocelového nebo litinového DN do 200 mm</t>
  </si>
  <si>
    <t>m</t>
  </si>
  <si>
    <t>CS ÚRS 2023 01</t>
  </si>
  <si>
    <t>4</t>
  </si>
  <si>
    <t>-1993722335</t>
  </si>
  <si>
    <t>VV</t>
  </si>
  <si>
    <t>1,5*6</t>
  </si>
  <si>
    <t>119003131</t>
  </si>
  <si>
    <t>Výstražná páska pro zabezpečení výkopu zřízení</t>
  </si>
  <si>
    <t>135901574</t>
  </si>
  <si>
    <t>110+5*4*4</t>
  </si>
  <si>
    <t>3</t>
  </si>
  <si>
    <t>119003132</t>
  </si>
  <si>
    <t>Výstražná páska pro zabezpečení výkopu odstranění</t>
  </si>
  <si>
    <t>-1520804739</t>
  </si>
  <si>
    <t>119004111</t>
  </si>
  <si>
    <t>Bezpečný vstup nebo výstup z výkopu pomocí žebříku zřízení</t>
  </si>
  <si>
    <t>-157118150</t>
  </si>
  <si>
    <t>5,0*2</t>
  </si>
  <si>
    <t>5</t>
  </si>
  <si>
    <t>119004112</t>
  </si>
  <si>
    <t>Bezpečný vstup nebo výstup z výkopu pomocí žebříku odstranění</t>
  </si>
  <si>
    <t>1115635672</t>
  </si>
  <si>
    <t>6</t>
  </si>
  <si>
    <t>121151103</t>
  </si>
  <si>
    <t>Sejmutí ornice plochy do 100 m2 tl vrstvy do 200 mm strojně</t>
  </si>
  <si>
    <t>m2</t>
  </si>
  <si>
    <t>610960256</t>
  </si>
  <si>
    <t>1,5*10</t>
  </si>
  <si>
    <t>7</t>
  </si>
  <si>
    <t>132254204</t>
  </si>
  <si>
    <t>Hloubení zapažených rýh š do 2000 mm v hornině třídy těžitelnosti I skupiny 3 objem do 500 m3</t>
  </si>
  <si>
    <t>m3</t>
  </si>
  <si>
    <t>1617426669</t>
  </si>
  <si>
    <t>70% v hornině 3</t>
  </si>
  <si>
    <t>1,1*(1,52+2,71)*0,5*15,0</t>
  </si>
  <si>
    <t>1,1*(2,71+2,85)*0,5*3,45</t>
  </si>
  <si>
    <t>1,1*(1,75+3,1)*0,5*(39,67-18,45)</t>
  </si>
  <si>
    <t>1,1*(3,1+4,2)*0,5*(65,75-39,67)</t>
  </si>
  <si>
    <t>1,1*(4,2+5,06)*0,5*37,47</t>
  </si>
  <si>
    <t>1,1*(5,33+5,05)*0,5*6,49</t>
  </si>
  <si>
    <t>Mezisoučet</t>
  </si>
  <si>
    <t>r*0,7</t>
  </si>
  <si>
    <t>8</t>
  </si>
  <si>
    <t>132454204</t>
  </si>
  <si>
    <t>Hloubení zapažených rýh š do 2000 mm v hornině třídy těžitelnosti II skupiny 5 objem do 500 m3</t>
  </si>
  <si>
    <t>-286940141</t>
  </si>
  <si>
    <t>30% hornina 5</t>
  </si>
  <si>
    <t>r*0,3</t>
  </si>
  <si>
    <t>9</t>
  </si>
  <si>
    <t>133254103</t>
  </si>
  <si>
    <t>Hloubení šachet zapažených v hornině třídy těžitelnosti I skupiny 3 objem do 100 m3</t>
  </si>
  <si>
    <t>603694476</t>
  </si>
  <si>
    <t>2,4*2,4*(2,7+3,26+4,2+5,05)</t>
  </si>
  <si>
    <t>s*0,7</t>
  </si>
  <si>
    <t>10</t>
  </si>
  <si>
    <t>133454103</t>
  </si>
  <si>
    <t>Hloubení šachet zapažených v hornině třídy těžitelnosti II skupiny 5 objem do 100 m3</t>
  </si>
  <si>
    <t>886211701</t>
  </si>
  <si>
    <t>s*0,3</t>
  </si>
  <si>
    <t>11</t>
  </si>
  <si>
    <t>151101102</t>
  </si>
  <si>
    <t>Zřízení příložného pažení a rozepření stěn rýh hl přes 2 do 4 m</t>
  </si>
  <si>
    <t>-427139652</t>
  </si>
  <si>
    <t>(1,52+2,71)*0,5*15,0*2</t>
  </si>
  <si>
    <t>(2,71+2,85)*0,5*3,45*2</t>
  </si>
  <si>
    <t>(1,75+3,1)*0,5*(39,67-18,45)*2</t>
  </si>
  <si>
    <t>Součet</t>
  </si>
  <si>
    <t>12</t>
  </si>
  <si>
    <t>151101103</t>
  </si>
  <si>
    <t>Zřízení příložného pažení a rozepření stěn rýh hl přes 4 do 8 m</t>
  </si>
  <si>
    <t>-392611152</t>
  </si>
  <si>
    <t>(3,1+4,2)*0,5*(65,75-39,67)*2</t>
  </si>
  <si>
    <t>(4,2+5,06)*0,5*37,47*2</t>
  </si>
  <si>
    <t>(5,33+5,05)*0,5*6,49*2</t>
  </si>
  <si>
    <t>13</t>
  </si>
  <si>
    <t>151101112</t>
  </si>
  <si>
    <t>Odstranění příložného pažení a rozepření stěn rýh hl přes 2 do 4 m</t>
  </si>
  <si>
    <t>434852709</t>
  </si>
  <si>
    <t>14</t>
  </si>
  <si>
    <t>151101113</t>
  </si>
  <si>
    <t>Odstranění příložného pažení a rozepření stěn rýh hl přes 4 do 8 m</t>
  </si>
  <si>
    <t>-35811268</t>
  </si>
  <si>
    <t>151101201</t>
  </si>
  <si>
    <t>Zřízení příložného pažení stěn výkopu hl do 4 m</t>
  </si>
  <si>
    <t>60628861</t>
  </si>
  <si>
    <t>2,4*4*(2,7+3,26)</t>
  </si>
  <si>
    <t>16</t>
  </si>
  <si>
    <t>151101202</t>
  </si>
  <si>
    <t>Zřízení příložného pažení stěn výkopu hl přes 4 do 8 m</t>
  </si>
  <si>
    <t>511879831</t>
  </si>
  <si>
    <t>2,4*4*(4,2+5,05)</t>
  </si>
  <si>
    <t>17</t>
  </si>
  <si>
    <t>151101211</t>
  </si>
  <si>
    <t>Odstranění příložného pažení stěn hl do 4 m</t>
  </si>
  <si>
    <t>1517752302</t>
  </si>
  <si>
    <t>18</t>
  </si>
  <si>
    <t>151101212</t>
  </si>
  <si>
    <t>Odstranění příložného pažení stěn hl přes 4 do 8 m</t>
  </si>
  <si>
    <t>2001375115</t>
  </si>
  <si>
    <t>19</t>
  </si>
  <si>
    <t>151101301</t>
  </si>
  <si>
    <t>Zřízení rozepření stěn při pažení příložném hl do 4 m</t>
  </si>
  <si>
    <t>157146092</t>
  </si>
  <si>
    <t>2,4*2,4*(2,7+3,26)</t>
  </si>
  <si>
    <t>20</t>
  </si>
  <si>
    <t>151101302</t>
  </si>
  <si>
    <t>Zřízení rozepření stěn při pažení příložném hl přes 4 do 8 m</t>
  </si>
  <si>
    <t>-1181751234</t>
  </si>
  <si>
    <t>2,4*2,4*(4,2+5,05)</t>
  </si>
  <si>
    <t>151101311</t>
  </si>
  <si>
    <t>Odstranění rozepření stěn při pažení příložném hl do 4 m</t>
  </si>
  <si>
    <t>828290100</t>
  </si>
  <si>
    <t>22</t>
  </si>
  <si>
    <t>151101312</t>
  </si>
  <si>
    <t>Odstranění rozepření stěn při pažení příložném hl přes 4 do 8 m</t>
  </si>
  <si>
    <t>-952813835</t>
  </si>
  <si>
    <t>23</t>
  </si>
  <si>
    <t>162751117</t>
  </si>
  <si>
    <t>Vodorovné přemístění přes 9 000 do 10000 m výkopku/sypaniny z horniny třídy těžitelnosti I skupiny 1 až 3</t>
  </si>
  <si>
    <t>-379649570</t>
  </si>
  <si>
    <t>odvoz přebytečné zeminy</t>
  </si>
  <si>
    <t>r+s</t>
  </si>
  <si>
    <t>-z</t>
  </si>
  <si>
    <t>o*0,7</t>
  </si>
  <si>
    <t>24</t>
  </si>
  <si>
    <t>162751137</t>
  </si>
  <si>
    <t>Vodorovné přemístění přes 9 000 do 10000 m výkopku/sypaniny z horniny třídy těžitelnosti II skupiny 4 a 5</t>
  </si>
  <si>
    <t>904208622</t>
  </si>
  <si>
    <t>o*0,3</t>
  </si>
  <si>
    <t>25</t>
  </si>
  <si>
    <t>167151111</t>
  </si>
  <si>
    <t>Nakládání výkopku z hornin třídy těžitelnosti I skupiny 1 až 3 přes 100 m3</t>
  </si>
  <si>
    <t>370196312</t>
  </si>
  <si>
    <t>pro zásyp</t>
  </si>
  <si>
    <t>z*0,7</t>
  </si>
  <si>
    <t>26</t>
  </si>
  <si>
    <t>167151112</t>
  </si>
  <si>
    <t>Nakládání výkopku z hornin třídy těžitelnosti II skupiny 4 a 5 přes 100 m3</t>
  </si>
  <si>
    <t>-911693990</t>
  </si>
  <si>
    <t>z*0,3</t>
  </si>
  <si>
    <t>27</t>
  </si>
  <si>
    <t>171201231</t>
  </si>
  <si>
    <t>Poplatek za uložení zeminy a kamení na recyklační skládce (skládkovné) kód odpadu 17 05 04</t>
  </si>
  <si>
    <t>t</t>
  </si>
  <si>
    <t>-2048446588</t>
  </si>
  <si>
    <t>o*2,0</t>
  </si>
  <si>
    <t>28</t>
  </si>
  <si>
    <t>171251201</t>
  </si>
  <si>
    <t>Uložení sypaniny na skládky nebo meziskládky</t>
  </si>
  <si>
    <t>-1804101964</t>
  </si>
  <si>
    <t>29</t>
  </si>
  <si>
    <t>174151101</t>
  </si>
  <si>
    <t>Zásyp jam, šachet rýh nebo kolem objektů sypaninou se zhutněním</t>
  </si>
  <si>
    <t>-1023761697</t>
  </si>
  <si>
    <t>-p1-p2</t>
  </si>
  <si>
    <t>-1,3*1,3*(2,7+3,26+4,2+5,05)</t>
  </si>
  <si>
    <t>30</t>
  </si>
  <si>
    <t>175151101</t>
  </si>
  <si>
    <t>Obsypání potrubí strojně sypaninou bez prohození, uloženou do 3 m</t>
  </si>
  <si>
    <t>-500007222</t>
  </si>
  <si>
    <t>1,1*0,55*110,0</t>
  </si>
  <si>
    <t>31</t>
  </si>
  <si>
    <t>M</t>
  </si>
  <si>
    <t>58337331</t>
  </si>
  <si>
    <t>štěrkopísek frakce 0/22</t>
  </si>
  <si>
    <t>1327491313</t>
  </si>
  <si>
    <t>66,55*2 'Přepočtené koeficientem množství</t>
  </si>
  <si>
    <t>32</t>
  </si>
  <si>
    <t>181351003</t>
  </si>
  <si>
    <t>Rozprostření ornice tl vrstvy do 200 mm pl do 100 m2 v rovině nebo ve svahu do 1:5 strojně</t>
  </si>
  <si>
    <t>862417669</t>
  </si>
  <si>
    <t>Svislé a kompletní konstrukce</t>
  </si>
  <si>
    <t>33</t>
  </si>
  <si>
    <t>359901211</t>
  </si>
  <si>
    <t>Monitoring stoky jakékoli výšky na nové kanalizaci</t>
  </si>
  <si>
    <t>-1596509364</t>
  </si>
  <si>
    <t>Vodorovné konstrukce</t>
  </si>
  <si>
    <t>34</t>
  </si>
  <si>
    <t>451573111</t>
  </si>
  <si>
    <t>Lože pod potrubí otevřený výkop ze štěrkopísku</t>
  </si>
  <si>
    <t>-296784880</t>
  </si>
  <si>
    <t>1,1*0,15*110,0</t>
  </si>
  <si>
    <t>35</t>
  </si>
  <si>
    <t>452112112</t>
  </si>
  <si>
    <t>Osazení betonových prstenců nebo rámů v do 100 mm</t>
  </si>
  <si>
    <t>kus</t>
  </si>
  <si>
    <t>700536046</t>
  </si>
  <si>
    <t>36</t>
  </si>
  <si>
    <t>59224188</t>
  </si>
  <si>
    <t>prstenec šachtový vyrovnávací betonový 625x120x120mm</t>
  </si>
  <si>
    <t>1834796880</t>
  </si>
  <si>
    <t>37</t>
  </si>
  <si>
    <t>59224187</t>
  </si>
  <si>
    <t>prstenec šachtový vyrovnávací betonový 625x120x100mm</t>
  </si>
  <si>
    <t>1585813023</t>
  </si>
  <si>
    <t>38</t>
  </si>
  <si>
    <t>59224176</t>
  </si>
  <si>
    <t>prstenec šachtový vyrovnávací betonový 625x120x80mm</t>
  </si>
  <si>
    <t>-836153829</t>
  </si>
  <si>
    <t>39</t>
  </si>
  <si>
    <t>59224185</t>
  </si>
  <si>
    <t>prstenec šachtový vyrovnávací betonový 625x120x60mm</t>
  </si>
  <si>
    <t>1926382151</t>
  </si>
  <si>
    <t>40</t>
  </si>
  <si>
    <t>452112122</t>
  </si>
  <si>
    <t>Osazení betonových prstenců nebo rámů v do 200 mm</t>
  </si>
  <si>
    <t>-59632304</t>
  </si>
  <si>
    <t>Trubní vedení</t>
  </si>
  <si>
    <t>41</t>
  </si>
  <si>
    <t>871360320</t>
  </si>
  <si>
    <t>Montáž kanalizačního potrubí hladkého plnostěnného SN 12 z polypropylenu DN 250</t>
  </si>
  <si>
    <t>991868984</t>
  </si>
  <si>
    <t>kladečské schéma</t>
  </si>
  <si>
    <t>110</t>
  </si>
  <si>
    <t>42</t>
  </si>
  <si>
    <t>PPL.M2506</t>
  </si>
  <si>
    <t>PP MASTER trubka SN12 DN250x6m odpadní plnostěné potrubí (použití UD) z PP</t>
  </si>
  <si>
    <t>1627987951</t>
  </si>
  <si>
    <t>kladečské schéma v.č.02</t>
  </si>
  <si>
    <t>"úsek1"   2+1</t>
  </si>
  <si>
    <t>"úsek2"   1</t>
  </si>
  <si>
    <t>"úsek3"   7+1</t>
  </si>
  <si>
    <t>"úsek4"   3+2</t>
  </si>
  <si>
    <t>43</t>
  </si>
  <si>
    <t>PPL.M2503</t>
  </si>
  <si>
    <t>PP MASTER trubka SN12 DN250x3m odpadní plnostěné potrubí (použití UD) z PP</t>
  </si>
  <si>
    <t>965517703</t>
  </si>
  <si>
    <t>"úsek1"   1+1</t>
  </si>
  <si>
    <t>"úsek4"   1+1</t>
  </si>
  <si>
    <t>44</t>
  </si>
  <si>
    <t>877365231</t>
  </si>
  <si>
    <t>Montáž víčka z tvrdého PVC-systém KG DN 250</t>
  </si>
  <si>
    <t>944454243</t>
  </si>
  <si>
    <t>45</t>
  </si>
  <si>
    <t>28611961</t>
  </si>
  <si>
    <t>zátka hrdlová kanalizační plastová PP SN16 DN 250</t>
  </si>
  <si>
    <t>1949234554</t>
  </si>
  <si>
    <t>46</t>
  </si>
  <si>
    <t>877360320</t>
  </si>
  <si>
    <t>Montáž odboček na kanalizačním potrubí z PP trub hladkých plnostěnných DN 250</t>
  </si>
  <si>
    <t>-1071683109</t>
  </si>
  <si>
    <t>47</t>
  </si>
  <si>
    <t>28617210</t>
  </si>
  <si>
    <t>odbočka kanalizační PP SN16 45° DN 250/150</t>
  </si>
  <si>
    <t>-1405594077</t>
  </si>
  <si>
    <t>48</t>
  </si>
  <si>
    <t>892381111</t>
  </si>
  <si>
    <t>Tlaková zkouška vodou potrubí DN 250, DN 300 nebo 350</t>
  </si>
  <si>
    <t>40764978</t>
  </si>
  <si>
    <t>49</t>
  </si>
  <si>
    <t>894410102</t>
  </si>
  <si>
    <t>Osazení betonových dílců pro kanalizační šachty DN 1000 šachtové dno výšky 800 mm</t>
  </si>
  <si>
    <t>-1984187127</t>
  </si>
  <si>
    <t>50</t>
  </si>
  <si>
    <t>59224352</t>
  </si>
  <si>
    <t>dno betonové šachty kanalizační jednolité 100x63x25cm</t>
  </si>
  <si>
    <t>-1315872766</t>
  </si>
  <si>
    <t>51</t>
  </si>
  <si>
    <t>59224353.1</t>
  </si>
  <si>
    <t>dno betonové šachty kanalizační jednolité 100x68x25cm</t>
  </si>
  <si>
    <t>-687749153</t>
  </si>
  <si>
    <t>52</t>
  </si>
  <si>
    <t>894410211</t>
  </si>
  <si>
    <t>Osazení betonových dílců pro kanalizační šachty DN 1000 skruž rovná výšky 250 mm</t>
  </si>
  <si>
    <t>-554703505</t>
  </si>
  <si>
    <t>53</t>
  </si>
  <si>
    <t>894410212</t>
  </si>
  <si>
    <t>Osazení betonových dílců pro kanalizační šachty DN 1000 skruž rovná výšky 500 mm</t>
  </si>
  <si>
    <t>-1181831450</t>
  </si>
  <si>
    <t>54</t>
  </si>
  <si>
    <t>894410213</t>
  </si>
  <si>
    <t>Osazení betonových dílců pro kanalizační šachty DN 1000 skruž rovná výšky 1000 mm</t>
  </si>
  <si>
    <t>1593698462</t>
  </si>
  <si>
    <t>55</t>
  </si>
  <si>
    <t>59224348</t>
  </si>
  <si>
    <t>těsnění elastomerové pro spojení šachetních dílů DN 1000</t>
  </si>
  <si>
    <t>-140896872</t>
  </si>
  <si>
    <t>56</t>
  </si>
  <si>
    <t>59224066</t>
  </si>
  <si>
    <t>skruž betonová DN 1000x250 PS, 100x25x12cm</t>
  </si>
  <si>
    <t>1133207862</t>
  </si>
  <si>
    <t>57</t>
  </si>
  <si>
    <t>59224068</t>
  </si>
  <si>
    <t>skruž betonová DN 1000x500 PS, 100x50x12cm</t>
  </si>
  <si>
    <t>-666594636</t>
  </si>
  <si>
    <t>58</t>
  </si>
  <si>
    <t>59224070</t>
  </si>
  <si>
    <t>skruž betonová DN 1000x1000 PS, 100x100x12cm</t>
  </si>
  <si>
    <t>-1174134735</t>
  </si>
  <si>
    <t>59</t>
  </si>
  <si>
    <t>894410232</t>
  </si>
  <si>
    <t>Osazení betonových dílců pro kanalizační šachty DN 1000 skruž přechodová (konus)</t>
  </si>
  <si>
    <t>-1515407258</t>
  </si>
  <si>
    <t>60</t>
  </si>
  <si>
    <t>59224414</t>
  </si>
  <si>
    <t>konus betonové šachty DN 1000 kanalizační 100x62,5x58cm tl stěny 10, stupadla poplastovaná</t>
  </si>
  <si>
    <t>-69940588</t>
  </si>
  <si>
    <t>61</t>
  </si>
  <si>
    <t>899103112</t>
  </si>
  <si>
    <t>Osazení poklopů litinových nebo ocelových včetně rámů pro třídu zatížení B125, C250</t>
  </si>
  <si>
    <t>365221430</t>
  </si>
  <si>
    <t>62</t>
  </si>
  <si>
    <t>55241011</t>
  </si>
  <si>
    <t>poklop třída B125, kruhový rám, vstup 600mm bez ventilace</t>
  </si>
  <si>
    <t>-1341248330</t>
  </si>
  <si>
    <t>Ostatní konstrukce a práce, bourání</t>
  </si>
  <si>
    <t>63</t>
  </si>
  <si>
    <t>977151128</t>
  </si>
  <si>
    <t>Jádrové vrty diamantovými korunkami do stavebních materiálů D přes 250 do 300 mm</t>
  </si>
  <si>
    <t>1656163241</t>
  </si>
  <si>
    <t>navrtívka šachtové dno</t>
  </si>
  <si>
    <t>0,15</t>
  </si>
  <si>
    <t>998</t>
  </si>
  <si>
    <t>Přesun hmot</t>
  </si>
  <si>
    <t>64</t>
  </si>
  <si>
    <t>998276101</t>
  </si>
  <si>
    <t>Přesun hmot pro trubní vedení z trub z plastických hmot otevřený výkop</t>
  </si>
  <si>
    <t>-307130241</t>
  </si>
  <si>
    <t>35,016</t>
  </si>
  <si>
    <t>13,4</t>
  </si>
  <si>
    <t>41,467</t>
  </si>
  <si>
    <t>6,949</t>
  </si>
  <si>
    <t>3,465</t>
  </si>
  <si>
    <t>0,77</t>
  </si>
  <si>
    <t>102 - SO 102 Přípojky splaškové kanalizace</t>
  </si>
  <si>
    <t>132254202</t>
  </si>
  <si>
    <t>Hloubení zapažených rýh š do 2000 mm v hornině třídy těžitelnosti I skupiny 3 objem do 50 m3</t>
  </si>
  <si>
    <t>1396984375</t>
  </si>
  <si>
    <t>1,0*4,78*3,3</t>
  </si>
  <si>
    <t>1,0*4,58*1,8</t>
  </si>
  <si>
    <t>1,0*4,23*2,6</t>
  </si>
  <si>
    <t>132454202</t>
  </si>
  <si>
    <t>Hloubení zapažených rýh š do 2000 mm v hornině třídy těžitelnosti II skupiny 5 objem do 50 m3</t>
  </si>
  <si>
    <t>2139251827</t>
  </si>
  <si>
    <t>133254102</t>
  </si>
  <si>
    <t>Hloubení šachet zapažených v hornině třídy těžitelnosti I skupiny 3 objem do 50 m3</t>
  </si>
  <si>
    <t>-70795134</t>
  </si>
  <si>
    <t>1,0*1,0*(4,7+4,5+4,2)</t>
  </si>
  <si>
    <t>133454102</t>
  </si>
  <si>
    <t>Hloubení šachet zapažených v hornině třídy těžitelnosti II skupiny 5 objem do 50 m3</t>
  </si>
  <si>
    <t>1115134547</t>
  </si>
  <si>
    <t>-1576210894</t>
  </si>
  <si>
    <t>r/1,0*2</t>
  </si>
  <si>
    <t>-1865428327</t>
  </si>
  <si>
    <t>1011557053</t>
  </si>
  <si>
    <t>4*1,0*(4,7+4,5+4,2)</t>
  </si>
  <si>
    <t>1778996347</t>
  </si>
  <si>
    <t>-1866448262</t>
  </si>
  <si>
    <t>1915514507</t>
  </si>
  <si>
    <t>-1780526976</t>
  </si>
  <si>
    <t>2018755080</t>
  </si>
  <si>
    <t>1123194654</t>
  </si>
  <si>
    <t>1647489776</t>
  </si>
  <si>
    <t>-1423718325</t>
  </si>
  <si>
    <t>1717548376</t>
  </si>
  <si>
    <t>-2039707810</t>
  </si>
  <si>
    <t>-0,45*0,45*(4,7+4,5+4,2)</t>
  </si>
  <si>
    <t>-1650791901</t>
  </si>
  <si>
    <t>1,0*0,45*(3,3+1,8+2,6)</t>
  </si>
  <si>
    <t>1337262477</t>
  </si>
  <si>
    <t>3,465*2 'Přepočtené koeficientem množství</t>
  </si>
  <si>
    <t>824963358</t>
  </si>
  <si>
    <t>3,3+1,8+2,6</t>
  </si>
  <si>
    <t>-1818667110</t>
  </si>
  <si>
    <t>1,0*0,1*7,7</t>
  </si>
  <si>
    <t>871310320</t>
  </si>
  <si>
    <t>Montáž kanalizačního potrubí hladkého plnostěnného SN 12 z polypropylenu DN 150</t>
  </si>
  <si>
    <t>-627337328</t>
  </si>
  <si>
    <t>PPL.M1503</t>
  </si>
  <si>
    <t>PP MASTER trubka SN12 DN150x3m odpadní plnostěné potrubí (použití UD) z PP</t>
  </si>
  <si>
    <t>-294662599</t>
  </si>
  <si>
    <t>877310310</t>
  </si>
  <si>
    <t>Montáž kolen na kanalizačním potrubí z PP trub hladkých plnostěnných DN 150</t>
  </si>
  <si>
    <t>561489180</t>
  </si>
  <si>
    <t>28617182</t>
  </si>
  <si>
    <t>koleno kanalizační PP SN16 45° DN 150</t>
  </si>
  <si>
    <t>-306105527</t>
  </si>
  <si>
    <t>877315231</t>
  </si>
  <si>
    <t>Montáž víčka z tvrdého PVC-systém KG DN 160</t>
  </si>
  <si>
    <t>-1683956033</t>
  </si>
  <si>
    <t>28611958</t>
  </si>
  <si>
    <t>zátka hrdlová kanalizační plastová PP SN16 DN 160</t>
  </si>
  <si>
    <t>1784673631</t>
  </si>
  <si>
    <t>892351111</t>
  </si>
  <si>
    <t>Tlaková zkouška vodou potrubí DN 150 nebo 200</t>
  </si>
  <si>
    <t>-940254676</t>
  </si>
  <si>
    <t>894812201</t>
  </si>
  <si>
    <t xml:space="preserve">Revizní a čistící šachta z PP šachtové dno DN 425/150 </t>
  </si>
  <si>
    <t>-1791409860</t>
  </si>
  <si>
    <t>894812237</t>
  </si>
  <si>
    <t>Revizní a čistící šachta z PP DN 425 šachtová roura korugovaná bez hrdla světlé hloubky 6000 mm</t>
  </si>
  <si>
    <t>1795424946</t>
  </si>
  <si>
    <t>894812249</t>
  </si>
  <si>
    <t>Příplatek k rourám revizní a čistící šachty z PP DN 425 za uříznutí šachtové roury</t>
  </si>
  <si>
    <t>-432879916</t>
  </si>
  <si>
    <t>894812261</t>
  </si>
  <si>
    <t>Revizní a čistící šachta z PP DN 425 poklop litinový s teleskopickou rourou pro zatížení 3 t</t>
  </si>
  <si>
    <t>33681202</t>
  </si>
  <si>
    <t>981127263</t>
  </si>
  <si>
    <t>103 -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</si>
  <si>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</si>
  <si>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</si>
  <si>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</si>
  <si>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</si>
  <si>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</si>
  <si>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</si>
  <si>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</si>
  <si>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</si>
  <si>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</si>
  <si>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</si>
  <si>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-818299639</t>
  </si>
  <si>
    <t>012203000</t>
  </si>
  <si>
    <t>Geodetické práce při provádění stavby</t>
  </si>
  <si>
    <t>-231587356</t>
  </si>
  <si>
    <t>012303000</t>
  </si>
  <si>
    <t>Geodetické práce po výstavbě</t>
  </si>
  <si>
    <t>-1093934117</t>
  </si>
  <si>
    <t>VRN3</t>
  </si>
  <si>
    <t>Zařízení staveniště</t>
  </si>
  <si>
    <t>030001000</t>
  </si>
  <si>
    <t>1214263738</t>
  </si>
  <si>
    <t>SEZNAM FIGUR</t>
  </si>
  <si>
    <t>Výměra</t>
  </si>
  <si>
    <t xml:space="preserve"> 101</t>
  </si>
  <si>
    <t>Použití figury:</t>
  </si>
  <si>
    <t xml:space="preserve">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</si>
</sst>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A11" sqref="AA1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36" t="s">
        <v>5</v>
      </c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1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R5" s="20"/>
      <c r="BE5" s="19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3" t="s">
        <v>17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R6" s="20"/>
      <c r="BE6" s="199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9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9"/>
      <c r="BS8" s="17" t="s">
        <v>6</v>
      </c>
    </row>
    <row r="9" spans="1:74" ht="14.45" customHeight="1">
      <c r="B9" s="20"/>
      <c r="AR9" s="20"/>
      <c r="BE9" s="199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9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99"/>
      <c r="BS11" s="17" t="s">
        <v>6</v>
      </c>
    </row>
    <row r="12" spans="1:74" ht="6.95" customHeight="1">
      <c r="B12" s="20"/>
      <c r="AR12" s="20"/>
      <c r="BE12" s="199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99"/>
      <c r="BS13" s="17" t="s">
        <v>6</v>
      </c>
    </row>
    <row r="14" spans="1:74" ht="12.75">
      <c r="B14" s="20"/>
      <c r="E14" s="204" t="s">
        <v>29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7" t="s">
        <v>27</v>
      </c>
      <c r="AN14" s="29" t="s">
        <v>29</v>
      </c>
      <c r="AR14" s="20"/>
      <c r="BE14" s="199"/>
      <c r="BS14" s="17" t="s">
        <v>6</v>
      </c>
    </row>
    <row r="15" spans="1:74" ht="6.95" customHeight="1">
      <c r="B15" s="20"/>
      <c r="AR15" s="20"/>
      <c r="BE15" s="199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99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99"/>
      <c r="BS17" s="17" t="s">
        <v>32</v>
      </c>
    </row>
    <row r="18" spans="2:71" ht="6.95" customHeight="1">
      <c r="B18" s="20"/>
      <c r="AR18" s="20"/>
      <c r="BE18" s="199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99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99"/>
      <c r="BS20" s="17" t="s">
        <v>32</v>
      </c>
    </row>
    <row r="21" spans="2:71" ht="6.95" customHeight="1">
      <c r="B21" s="20"/>
      <c r="AR21" s="20"/>
      <c r="BE21" s="199"/>
    </row>
    <row r="22" spans="2:71" ht="12" customHeight="1">
      <c r="B22" s="20"/>
      <c r="D22" s="27" t="s">
        <v>35</v>
      </c>
      <c r="AR22" s="20"/>
      <c r="BE22" s="199"/>
    </row>
    <row r="23" spans="2:71" ht="16.5" customHeight="1">
      <c r="B23" s="20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20"/>
      <c r="BE23" s="199"/>
    </row>
    <row r="24" spans="2:71" ht="6.95" customHeight="1">
      <c r="B24" s="20"/>
      <c r="AR24" s="20"/>
      <c r="BE24" s="19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9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7">
        <f>ROUND(AG94,2)</f>
        <v>0</v>
      </c>
      <c r="AL26" s="208"/>
      <c r="AM26" s="208"/>
      <c r="AN26" s="208"/>
      <c r="AO26" s="208"/>
      <c r="AR26" s="32"/>
      <c r="BE26" s="199"/>
    </row>
    <row r="27" spans="2:71" s="1" customFormat="1" ht="6.95" customHeight="1">
      <c r="B27" s="32"/>
      <c r="AR27" s="32"/>
      <c r="BE27" s="199"/>
    </row>
    <row r="28" spans="2:71" s="1" customFormat="1" ht="12.75">
      <c r="B28" s="32"/>
      <c r="L28" s="209" t="s">
        <v>37</v>
      </c>
      <c r="M28" s="209"/>
      <c r="N28" s="209"/>
      <c r="O28" s="209"/>
      <c r="P28" s="209"/>
      <c r="W28" s="209" t="s">
        <v>38</v>
      </c>
      <c r="X28" s="209"/>
      <c r="Y28" s="209"/>
      <c r="Z28" s="209"/>
      <c r="AA28" s="209"/>
      <c r="AB28" s="209"/>
      <c r="AC28" s="209"/>
      <c r="AD28" s="209"/>
      <c r="AE28" s="209"/>
      <c r="AK28" s="209" t="s">
        <v>39</v>
      </c>
      <c r="AL28" s="209"/>
      <c r="AM28" s="209"/>
      <c r="AN28" s="209"/>
      <c r="AO28" s="209"/>
      <c r="AR28" s="32"/>
      <c r="BE28" s="199"/>
    </row>
    <row r="29" spans="2:71" s="2" customFormat="1" ht="14.45" customHeight="1">
      <c r="B29" s="36"/>
      <c r="D29" s="27" t="s">
        <v>40</v>
      </c>
      <c r="F29" s="27" t="s">
        <v>41</v>
      </c>
      <c r="L29" s="212">
        <v>0.21</v>
      </c>
      <c r="M29" s="211"/>
      <c r="N29" s="211"/>
      <c r="O29" s="211"/>
      <c r="P29" s="211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ROUND(AV94, 2)</f>
        <v>0</v>
      </c>
      <c r="AL29" s="211"/>
      <c r="AM29" s="211"/>
      <c r="AN29" s="211"/>
      <c r="AO29" s="211"/>
      <c r="AR29" s="36"/>
      <c r="BE29" s="200"/>
    </row>
    <row r="30" spans="2:71" s="2" customFormat="1" ht="14.45" customHeight="1">
      <c r="B30" s="36"/>
      <c r="F30" s="27" t="s">
        <v>42</v>
      </c>
      <c r="L30" s="212">
        <v>0.15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6"/>
      <c r="BE30" s="200"/>
    </row>
    <row r="31" spans="2:71" s="2" customFormat="1" ht="14.45" hidden="1" customHeight="1">
      <c r="B31" s="36"/>
      <c r="F31" s="27" t="s">
        <v>43</v>
      </c>
      <c r="L31" s="212">
        <v>0.21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6"/>
      <c r="BE31" s="200"/>
    </row>
    <row r="32" spans="2:71" s="2" customFormat="1" ht="14.45" hidden="1" customHeight="1">
      <c r="B32" s="36"/>
      <c r="F32" s="27" t="s">
        <v>44</v>
      </c>
      <c r="L32" s="212">
        <v>0.15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6"/>
      <c r="BE32" s="200"/>
    </row>
    <row r="33" spans="2:57" s="2" customFormat="1" ht="14.45" hidden="1" customHeight="1">
      <c r="B33" s="36"/>
      <c r="F33" s="27" t="s">
        <v>45</v>
      </c>
      <c r="L33" s="212">
        <v>0</v>
      </c>
      <c r="M33" s="211"/>
      <c r="N33" s="211"/>
      <c r="O33" s="211"/>
      <c r="P33" s="211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6"/>
      <c r="BE33" s="200"/>
    </row>
    <row r="34" spans="2:57" s="1" customFormat="1" ht="6.95" customHeight="1">
      <c r="B34" s="32"/>
      <c r="AR34" s="32"/>
      <c r="BE34" s="199"/>
    </row>
    <row r="35" spans="2:57" s="1" customFormat="1" ht="25.9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13" t="s">
        <v>48</v>
      </c>
      <c r="Y35" s="214"/>
      <c r="Z35" s="214"/>
      <c r="AA35" s="214"/>
      <c r="AB35" s="214"/>
      <c r="AC35" s="39"/>
      <c r="AD35" s="39"/>
      <c r="AE35" s="39"/>
      <c r="AF35" s="39"/>
      <c r="AG35" s="39"/>
      <c r="AH35" s="39"/>
      <c r="AI35" s="39"/>
      <c r="AJ35" s="39"/>
      <c r="AK35" s="215">
        <f>SUM(AK26:AK33)</f>
        <v>0</v>
      </c>
      <c r="AL35" s="214"/>
      <c r="AM35" s="214"/>
      <c r="AN35" s="214"/>
      <c r="AO35" s="216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>
        <f>K5</f>
        <v>0</v>
      </c>
      <c r="AR84" s="48"/>
    </row>
    <row r="85" spans="1:91" s="4" customFormat="1" ht="36.950000000000003" customHeight="1">
      <c r="B85" s="49"/>
      <c r="C85" s="50" t="s">
        <v>16</v>
      </c>
      <c r="L85" s="217" t="str">
        <f>K6</f>
        <v>Prodloužení splaškové kanalizace obec Poličná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Poličná</v>
      </c>
      <c r="AI87" s="27" t="s">
        <v>22</v>
      </c>
      <c r="AM87" s="219" t="str">
        <f>IF(AN8= "","",AN8)</f>
        <v>13. 2. 2023</v>
      </c>
      <c r="AN87" s="219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Obec Poličná</v>
      </c>
      <c r="AI89" s="27" t="s">
        <v>30</v>
      </c>
      <c r="AM89" s="220" t="str">
        <f>IF(E17="","",E17)</f>
        <v>Ing.Vlastimil Šilhan</v>
      </c>
      <c r="AN89" s="221"/>
      <c r="AO89" s="221"/>
      <c r="AP89" s="221"/>
      <c r="AR89" s="32"/>
      <c r="AS89" s="222" t="s">
        <v>56</v>
      </c>
      <c r="AT89" s="223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20" t="str">
        <f>IF(E20="","",E20)</f>
        <v>Fajfrová Irena</v>
      </c>
      <c r="AN90" s="221"/>
      <c r="AO90" s="221"/>
      <c r="AP90" s="221"/>
      <c r="AR90" s="32"/>
      <c r="AS90" s="224"/>
      <c r="AT90" s="225"/>
      <c r="BD90" s="56"/>
    </row>
    <row r="91" spans="1:91" s="1" customFormat="1" ht="10.9" customHeight="1">
      <c r="B91" s="32"/>
      <c r="AR91" s="32"/>
      <c r="AS91" s="224"/>
      <c r="AT91" s="225"/>
      <c r="BD91" s="56"/>
    </row>
    <row r="92" spans="1:91" s="1" customFormat="1" ht="29.25" customHeight="1">
      <c r="B92" s="32"/>
      <c r="C92" s="226" t="s">
        <v>57</v>
      </c>
      <c r="D92" s="227"/>
      <c r="E92" s="227"/>
      <c r="F92" s="227"/>
      <c r="G92" s="227"/>
      <c r="H92" s="57"/>
      <c r="I92" s="228" t="s">
        <v>58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59</v>
      </c>
      <c r="AH92" s="227"/>
      <c r="AI92" s="227"/>
      <c r="AJ92" s="227"/>
      <c r="AK92" s="227"/>
      <c r="AL92" s="227"/>
      <c r="AM92" s="227"/>
      <c r="AN92" s="228" t="s">
        <v>60</v>
      </c>
      <c r="AO92" s="227"/>
      <c r="AP92" s="230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4">
        <f>ROUND(SUM(AG95:AG97),2)</f>
        <v>0</v>
      </c>
      <c r="AH94" s="234"/>
      <c r="AI94" s="234"/>
      <c r="AJ94" s="234"/>
      <c r="AK94" s="234"/>
      <c r="AL94" s="234"/>
      <c r="AM94" s="234"/>
      <c r="AN94" s="235">
        <f>SUM(AG94,AT94)</f>
        <v>0</v>
      </c>
      <c r="AO94" s="235"/>
      <c r="AP94" s="235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4</v>
      </c>
      <c r="BX94" s="72" t="s">
        <v>79</v>
      </c>
      <c r="CL94" s="72" t="s">
        <v>1</v>
      </c>
    </row>
    <row r="95" spans="1:91" s="6" customFormat="1" ht="24.75" customHeight="1">
      <c r="A95" s="74" t="s">
        <v>80</v>
      </c>
      <c r="B95" s="75"/>
      <c r="C95" s="76"/>
      <c r="D95" s="233" t="s">
        <v>81</v>
      </c>
      <c r="E95" s="233"/>
      <c r="F95" s="233"/>
      <c r="G95" s="233"/>
      <c r="H95" s="233"/>
      <c r="I95" s="77"/>
      <c r="J95" s="233" t="s">
        <v>82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'101 - SO 101 prodloužení ...'!J30</f>
        <v>0</v>
      </c>
      <c r="AH95" s="232"/>
      <c r="AI95" s="232"/>
      <c r="AJ95" s="232"/>
      <c r="AK95" s="232"/>
      <c r="AL95" s="232"/>
      <c r="AM95" s="232"/>
      <c r="AN95" s="231">
        <f>SUM(AG95,AT95)</f>
        <v>0</v>
      </c>
      <c r="AO95" s="232"/>
      <c r="AP95" s="232"/>
      <c r="AQ95" s="78" t="s">
        <v>83</v>
      </c>
      <c r="AR95" s="75"/>
      <c r="AS95" s="79">
        <v>0</v>
      </c>
      <c r="AT95" s="80">
        <f>ROUND(SUM(AV95:AW95),2)</f>
        <v>0</v>
      </c>
      <c r="AU95" s="81">
        <f>'101 - SO 101 prodloužení ...'!P123</f>
        <v>0</v>
      </c>
      <c r="AV95" s="80">
        <f>'101 - SO 101 prodloužení ...'!J33</f>
        <v>0</v>
      </c>
      <c r="AW95" s="80">
        <f>'101 - SO 101 prodloužení ...'!J34</f>
        <v>0</v>
      </c>
      <c r="AX95" s="80">
        <f>'101 - SO 101 prodloužení ...'!J35</f>
        <v>0</v>
      </c>
      <c r="AY95" s="80">
        <f>'101 - SO 101 prodloužení ...'!J36</f>
        <v>0</v>
      </c>
      <c r="AZ95" s="80">
        <f>'101 - SO 101 prodloužení ...'!F33</f>
        <v>0</v>
      </c>
      <c r="BA95" s="80">
        <f>'101 - SO 101 prodloužení ...'!F34</f>
        <v>0</v>
      </c>
      <c r="BB95" s="80">
        <f>'101 - SO 101 prodloužení ...'!F35</f>
        <v>0</v>
      </c>
      <c r="BC95" s="80">
        <f>'101 - SO 101 prodloužení ...'!F36</f>
        <v>0</v>
      </c>
      <c r="BD95" s="82">
        <f>'101 - SO 101 prodloužení ...'!F37</f>
        <v>0</v>
      </c>
      <c r="BT95" s="83" t="s">
        <v>84</v>
      </c>
      <c r="BV95" s="83" t="s">
        <v>78</v>
      </c>
      <c r="BW95" s="83" t="s">
        <v>85</v>
      </c>
      <c r="BX95" s="83" t="s">
        <v>4</v>
      </c>
      <c r="CL95" s="83" t="s">
        <v>1</v>
      </c>
      <c r="CM95" s="83" t="s">
        <v>86</v>
      </c>
    </row>
    <row r="96" spans="1:91" s="6" customFormat="1" ht="16.5" customHeight="1">
      <c r="A96" s="74" t="s">
        <v>80</v>
      </c>
      <c r="B96" s="75"/>
      <c r="C96" s="76"/>
      <c r="D96" s="233" t="s">
        <v>87</v>
      </c>
      <c r="E96" s="233"/>
      <c r="F96" s="233"/>
      <c r="G96" s="233"/>
      <c r="H96" s="233"/>
      <c r="I96" s="77"/>
      <c r="J96" s="233" t="s">
        <v>88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1">
        <f>'102 - SO 102 Přípojky spl...'!J30</f>
        <v>0</v>
      </c>
      <c r="AH96" s="232"/>
      <c r="AI96" s="232"/>
      <c r="AJ96" s="232"/>
      <c r="AK96" s="232"/>
      <c r="AL96" s="232"/>
      <c r="AM96" s="232"/>
      <c r="AN96" s="231">
        <f>SUM(AG96,AT96)</f>
        <v>0</v>
      </c>
      <c r="AO96" s="232"/>
      <c r="AP96" s="232"/>
      <c r="AQ96" s="78" t="s">
        <v>83</v>
      </c>
      <c r="AR96" s="75"/>
      <c r="AS96" s="79">
        <v>0</v>
      </c>
      <c r="AT96" s="80">
        <f>ROUND(SUM(AV96:AW96),2)</f>
        <v>0</v>
      </c>
      <c r="AU96" s="81">
        <f>'102 - SO 102 Přípojky spl...'!P122</f>
        <v>0</v>
      </c>
      <c r="AV96" s="80">
        <f>'102 - SO 102 Přípojky spl...'!J33</f>
        <v>0</v>
      </c>
      <c r="AW96" s="80">
        <f>'102 - SO 102 Přípojky spl...'!J34</f>
        <v>0</v>
      </c>
      <c r="AX96" s="80">
        <f>'102 - SO 102 Přípojky spl...'!J35</f>
        <v>0</v>
      </c>
      <c r="AY96" s="80">
        <f>'102 - SO 102 Přípojky spl...'!J36</f>
        <v>0</v>
      </c>
      <c r="AZ96" s="80">
        <f>'102 - SO 102 Přípojky spl...'!F33</f>
        <v>0</v>
      </c>
      <c r="BA96" s="80">
        <f>'102 - SO 102 Přípojky spl...'!F34</f>
        <v>0</v>
      </c>
      <c r="BB96" s="80">
        <f>'102 - SO 102 Přípojky spl...'!F35</f>
        <v>0</v>
      </c>
      <c r="BC96" s="80">
        <f>'102 - SO 102 Přípojky spl...'!F36</f>
        <v>0</v>
      </c>
      <c r="BD96" s="82">
        <f>'102 - SO 102 Přípojky spl...'!F37</f>
        <v>0</v>
      </c>
      <c r="BT96" s="83" t="s">
        <v>84</v>
      </c>
      <c r="BV96" s="83" t="s">
        <v>78</v>
      </c>
      <c r="BW96" s="83" t="s">
        <v>89</v>
      </c>
      <c r="BX96" s="83" t="s">
        <v>4</v>
      </c>
      <c r="CL96" s="83" t="s">
        <v>1</v>
      </c>
      <c r="CM96" s="83" t="s">
        <v>86</v>
      </c>
    </row>
    <row r="97" spans="1:91" s="6" customFormat="1" ht="16.5" customHeight="1">
      <c r="A97" s="74" t="s">
        <v>80</v>
      </c>
      <c r="B97" s="75"/>
      <c r="C97" s="76"/>
      <c r="D97" s="233" t="s">
        <v>90</v>
      </c>
      <c r="E97" s="233"/>
      <c r="F97" s="233"/>
      <c r="G97" s="233"/>
      <c r="H97" s="233"/>
      <c r="I97" s="77"/>
      <c r="J97" s="233" t="s">
        <v>91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1">
        <f>'103 - Vedlejší rozpočtové...'!J30</f>
        <v>0</v>
      </c>
      <c r="AH97" s="232"/>
      <c r="AI97" s="232"/>
      <c r="AJ97" s="232"/>
      <c r="AK97" s="232"/>
      <c r="AL97" s="232"/>
      <c r="AM97" s="232"/>
      <c r="AN97" s="231">
        <f>SUM(AG97,AT97)</f>
        <v>0</v>
      </c>
      <c r="AO97" s="232"/>
      <c r="AP97" s="232"/>
      <c r="AQ97" s="78" t="s">
        <v>83</v>
      </c>
      <c r="AR97" s="75"/>
      <c r="AS97" s="84">
        <v>0</v>
      </c>
      <c r="AT97" s="85">
        <f>ROUND(SUM(AV97:AW97),2)</f>
        <v>0</v>
      </c>
      <c r="AU97" s="86">
        <f>'103 - Vedlejší rozpočtové...'!P119</f>
        <v>0</v>
      </c>
      <c r="AV97" s="85">
        <f>'103 - Vedlejší rozpočtové...'!J33</f>
        <v>0</v>
      </c>
      <c r="AW97" s="85">
        <f>'103 - Vedlejší rozpočtové...'!J34</f>
        <v>0</v>
      </c>
      <c r="AX97" s="85">
        <f>'103 - Vedlejší rozpočtové...'!J35</f>
        <v>0</v>
      </c>
      <c r="AY97" s="85">
        <f>'103 - Vedlejší rozpočtové...'!J36</f>
        <v>0</v>
      </c>
      <c r="AZ97" s="85">
        <f>'103 - Vedlejší rozpočtové...'!F33</f>
        <v>0</v>
      </c>
      <c r="BA97" s="85">
        <f>'103 - Vedlejší rozpočtové...'!F34</f>
        <v>0</v>
      </c>
      <c r="BB97" s="85">
        <f>'103 - Vedlejší rozpočtové...'!F35</f>
        <v>0</v>
      </c>
      <c r="BC97" s="85">
        <f>'103 - Vedlejší rozpočtové...'!F36</f>
        <v>0</v>
      </c>
      <c r="BD97" s="87">
        <f>'103 - Vedlejší rozpočtové...'!F37</f>
        <v>0</v>
      </c>
      <c r="BT97" s="83" t="s">
        <v>84</v>
      </c>
      <c r="BV97" s="83" t="s">
        <v>78</v>
      </c>
      <c r="BW97" s="83" t="s">
        <v>92</v>
      </c>
      <c r="BX97" s="83" t="s">
        <v>4</v>
      </c>
      <c r="CL97" s="83" t="s">
        <v>1</v>
      </c>
      <c r="CM97" s="83" t="s">
        <v>86</v>
      </c>
    </row>
    <row r="98" spans="1:91" s="1" customFormat="1" ht="30" customHeight="1">
      <c r="B98" s="32"/>
      <c r="AR98" s="32"/>
    </row>
    <row r="99" spans="1:91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01 - SO 101 prodloužení ...'!C2" display="/" xr:uid="{00000000-0004-0000-0000-000000000000}"/>
    <hyperlink ref="A96" location="'102 - SO 102 Přípojky spl...'!C2" display="/" xr:uid="{00000000-0004-0000-0000-000001000000}"/>
    <hyperlink ref="A97" location="'103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6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7" t="s">
        <v>85</v>
      </c>
      <c r="AZ2" s="88" t="s">
        <v>93</v>
      </c>
      <c r="BA2" s="88" t="s">
        <v>1</v>
      </c>
      <c r="BB2" s="88" t="s">
        <v>1</v>
      </c>
      <c r="BC2" s="88" t="s">
        <v>94</v>
      </c>
      <c r="BD2" s="88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88" t="s">
        <v>95</v>
      </c>
      <c r="BA3" s="88" t="s">
        <v>1</v>
      </c>
      <c r="BB3" s="88" t="s">
        <v>1</v>
      </c>
      <c r="BC3" s="88" t="s">
        <v>96</v>
      </c>
      <c r="BD3" s="88" t="s">
        <v>86</v>
      </c>
    </row>
    <row r="4" spans="2:56" ht="24.95" customHeight="1">
      <c r="B4" s="20"/>
      <c r="D4" s="21" t="s">
        <v>97</v>
      </c>
      <c r="L4" s="20"/>
      <c r="M4" s="89" t="s">
        <v>10</v>
      </c>
      <c r="AT4" s="17" t="s">
        <v>3</v>
      </c>
      <c r="AZ4" s="88" t="s">
        <v>98</v>
      </c>
      <c r="BA4" s="88" t="s">
        <v>1</v>
      </c>
      <c r="BB4" s="88" t="s">
        <v>1</v>
      </c>
      <c r="BC4" s="88" t="s">
        <v>99</v>
      </c>
      <c r="BD4" s="88" t="s">
        <v>86</v>
      </c>
    </row>
    <row r="5" spans="2:56" ht="6.95" customHeight="1">
      <c r="B5" s="20"/>
      <c r="L5" s="20"/>
      <c r="AZ5" s="88" t="s">
        <v>100</v>
      </c>
      <c r="BA5" s="88" t="s">
        <v>1</v>
      </c>
      <c r="BB5" s="88" t="s">
        <v>1</v>
      </c>
      <c r="BC5" s="88" t="s">
        <v>101</v>
      </c>
      <c r="BD5" s="88" t="s">
        <v>86</v>
      </c>
    </row>
    <row r="6" spans="2:56" ht="12" customHeight="1">
      <c r="B6" s="20"/>
      <c r="D6" s="27" t="s">
        <v>16</v>
      </c>
      <c r="L6" s="20"/>
      <c r="AZ6" s="88" t="s">
        <v>102</v>
      </c>
      <c r="BA6" s="88" t="s">
        <v>1</v>
      </c>
      <c r="BB6" s="88" t="s">
        <v>1</v>
      </c>
      <c r="BC6" s="88" t="s">
        <v>103</v>
      </c>
      <c r="BD6" s="88" t="s">
        <v>86</v>
      </c>
    </row>
    <row r="7" spans="2:56" ht="16.5" customHeight="1">
      <c r="B7" s="20"/>
      <c r="E7" s="237" t="str">
        <f>'Rekapitulace stavby'!K6</f>
        <v>Prodloužení splaškové kanalizace obec Poličná</v>
      </c>
      <c r="F7" s="238"/>
      <c r="G7" s="238"/>
      <c r="H7" s="238"/>
      <c r="L7" s="20"/>
      <c r="AZ7" s="88" t="s">
        <v>104</v>
      </c>
      <c r="BA7" s="88" t="s">
        <v>1</v>
      </c>
      <c r="BB7" s="88" t="s">
        <v>1</v>
      </c>
      <c r="BC7" s="88" t="s">
        <v>105</v>
      </c>
      <c r="BD7" s="88" t="s">
        <v>86</v>
      </c>
    </row>
    <row r="8" spans="2:56" s="1" customFormat="1" ht="12" customHeight="1">
      <c r="B8" s="32"/>
      <c r="D8" s="27" t="s">
        <v>106</v>
      </c>
      <c r="L8" s="32"/>
    </row>
    <row r="9" spans="2:56" s="1" customFormat="1" ht="16.5" customHeight="1">
      <c r="B9" s="32"/>
      <c r="E9" s="217" t="s">
        <v>107</v>
      </c>
      <c r="F9" s="239"/>
      <c r="G9" s="239"/>
      <c r="H9" s="239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13. 2. 2023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0" t="str">
        <f>'Rekapitulace stavby'!E14</f>
        <v>Vyplň údaj</v>
      </c>
      <c r="F18" s="201"/>
      <c r="G18" s="201"/>
      <c r="H18" s="201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6" t="s">
        <v>1</v>
      </c>
      <c r="F27" s="206"/>
      <c r="G27" s="206"/>
      <c r="H27" s="206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ROUND((SUM(BE123:BE260)),  2)</f>
        <v>0</v>
      </c>
      <c r="I33" s="93">
        <v>0.21</v>
      </c>
      <c r="J33" s="92">
        <f>ROUND(((SUM(BE123:BE260))*I33),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ROUND((SUM(BF123:BF260)),  2)</f>
        <v>0</v>
      </c>
      <c r="I34" s="93">
        <v>0.15</v>
      </c>
      <c r="J34" s="92">
        <f>ROUND(((SUM(BF123:BF260))*I34),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ROUND((SUM(BG123:BG260)),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ROUND((SUM(BH123:BH260)),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ROUND((SUM(BI123:BI260)),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7" t="str">
        <f>E7</f>
        <v>Prodloužení splaškové kanalizace obec Poličná</v>
      </c>
      <c r="F85" s="238"/>
      <c r="G85" s="238"/>
      <c r="H85" s="238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7" t="str">
        <f>E9</f>
        <v>101 - SO 101 prodloužení splaškové kanalizace</v>
      </c>
      <c r="F87" s="239"/>
      <c r="G87" s="239"/>
      <c r="H87" s="23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Poličná</v>
      </c>
      <c r="I89" s="27" t="s">
        <v>22</v>
      </c>
      <c r="J89" s="52" t="str">
        <f>IF(J12="","",J12)</f>
        <v>13. 2. 2023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Poličná</v>
      </c>
      <c r="I91" s="27" t="s">
        <v>30</v>
      </c>
      <c r="J91" s="30" t="str">
        <f>E21</f>
        <v>Ing.Vlastimil Šilhan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109</v>
      </c>
      <c r="D94" s="94"/>
      <c r="E94" s="94"/>
      <c r="F94" s="94"/>
      <c r="G94" s="94"/>
      <c r="H94" s="94"/>
      <c r="I94" s="94"/>
      <c r="J94" s="103" t="s">
        <v>110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111</v>
      </c>
      <c r="J96" s="66">
        <f>J123</f>
        <v>0</v>
      </c>
      <c r="L96" s="32"/>
      <c r="AU96" s="17" t="s">
        <v>112</v>
      </c>
    </row>
    <row r="97" spans="2:12" s="8" customFormat="1" ht="24.95" customHeight="1">
      <c r="B97" s="105"/>
      <c r="D97" s="106" t="s">
        <v>113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customHeight="1">
      <c r="B98" s="109"/>
      <c r="D98" s="110" t="s">
        <v>114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customHeight="1">
      <c r="B99" s="109"/>
      <c r="D99" s="110" t="s">
        <v>115</v>
      </c>
      <c r="E99" s="111"/>
      <c r="F99" s="111"/>
      <c r="G99" s="111"/>
      <c r="H99" s="111"/>
      <c r="I99" s="111"/>
      <c r="J99" s="112">
        <f>J209</f>
        <v>0</v>
      </c>
      <c r="L99" s="109"/>
    </row>
    <row r="100" spans="2:12" s="9" customFormat="1" ht="19.899999999999999" customHeight="1">
      <c r="B100" s="109"/>
      <c r="D100" s="110" t="s">
        <v>116</v>
      </c>
      <c r="E100" s="111"/>
      <c r="F100" s="111"/>
      <c r="G100" s="111"/>
      <c r="H100" s="111"/>
      <c r="I100" s="111"/>
      <c r="J100" s="112">
        <f>J211</f>
        <v>0</v>
      </c>
      <c r="L100" s="109"/>
    </row>
    <row r="101" spans="2:12" s="9" customFormat="1" ht="19.899999999999999" customHeight="1">
      <c r="B101" s="109"/>
      <c r="D101" s="110" t="s">
        <v>117</v>
      </c>
      <c r="E101" s="111"/>
      <c r="F101" s="111"/>
      <c r="G101" s="111"/>
      <c r="H101" s="111"/>
      <c r="I101" s="111"/>
      <c r="J101" s="112">
        <f>J220</f>
        <v>0</v>
      </c>
      <c r="L101" s="109"/>
    </row>
    <row r="102" spans="2:12" s="9" customFormat="1" ht="19.899999999999999" customHeight="1">
      <c r="B102" s="109"/>
      <c r="D102" s="110" t="s">
        <v>118</v>
      </c>
      <c r="E102" s="111"/>
      <c r="F102" s="111"/>
      <c r="G102" s="111"/>
      <c r="H102" s="111"/>
      <c r="I102" s="111"/>
      <c r="J102" s="112">
        <f>J255</f>
        <v>0</v>
      </c>
      <c r="L102" s="109"/>
    </row>
    <row r="103" spans="2:12" s="9" customFormat="1" ht="19.899999999999999" customHeight="1">
      <c r="B103" s="109"/>
      <c r="D103" s="110" t="s">
        <v>119</v>
      </c>
      <c r="E103" s="111"/>
      <c r="F103" s="111"/>
      <c r="G103" s="111"/>
      <c r="H103" s="111"/>
      <c r="I103" s="111"/>
      <c r="J103" s="112">
        <f>J259</f>
        <v>0</v>
      </c>
      <c r="L103" s="109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120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37" t="str">
        <f>E7</f>
        <v>Prodloužení splaškové kanalizace obec Poličná</v>
      </c>
      <c r="F113" s="238"/>
      <c r="G113" s="238"/>
      <c r="H113" s="238"/>
      <c r="L113" s="32"/>
    </row>
    <row r="114" spans="2:65" s="1" customFormat="1" ht="12" customHeight="1">
      <c r="B114" s="32"/>
      <c r="C114" s="27" t="s">
        <v>106</v>
      </c>
      <c r="L114" s="32"/>
    </row>
    <row r="115" spans="2:65" s="1" customFormat="1" ht="16.5" customHeight="1">
      <c r="B115" s="32"/>
      <c r="E115" s="217" t="str">
        <f>E9</f>
        <v>101 - SO 101 prodloužení splaškové kanalizace</v>
      </c>
      <c r="F115" s="239"/>
      <c r="G115" s="239"/>
      <c r="H115" s="23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Poličná</v>
      </c>
      <c r="I117" s="27" t="s">
        <v>22</v>
      </c>
      <c r="J117" s="52" t="str">
        <f>IF(J12="","",J12)</f>
        <v>13. 2. 2023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Obec Poličná</v>
      </c>
      <c r="I119" s="27" t="s">
        <v>30</v>
      </c>
      <c r="J119" s="30" t="str">
        <f>E21</f>
        <v>Ing.Vlastimil Šilhan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>Fajfrová Irena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121</v>
      </c>
      <c r="D122" s="115" t="s">
        <v>61</v>
      </c>
      <c r="E122" s="115" t="s">
        <v>57</v>
      </c>
      <c r="F122" s="115" t="s">
        <v>58</v>
      </c>
      <c r="G122" s="115" t="s">
        <v>122</v>
      </c>
      <c r="H122" s="115" t="s">
        <v>123</v>
      </c>
      <c r="I122" s="115" t="s">
        <v>124</v>
      </c>
      <c r="J122" s="115" t="s">
        <v>110</v>
      </c>
      <c r="K122" s="116" t="s">
        <v>125</v>
      </c>
      <c r="L122" s="113"/>
      <c r="M122" s="59" t="s">
        <v>1</v>
      </c>
      <c r="N122" s="60" t="s">
        <v>40</v>
      </c>
      <c r="O122" s="60" t="s">
        <v>126</v>
      </c>
      <c r="P122" s="60" t="s">
        <v>127</v>
      </c>
      <c r="Q122" s="60" t="s">
        <v>128</v>
      </c>
      <c r="R122" s="60" t="s">
        <v>129</v>
      </c>
      <c r="S122" s="60" t="s">
        <v>130</v>
      </c>
      <c r="T122" s="61" t="s">
        <v>131</v>
      </c>
    </row>
    <row r="123" spans="2:65" s="1" customFormat="1" ht="22.9" customHeight="1">
      <c r="B123" s="32"/>
      <c r="C123" s="64" t="s">
        <v>132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158.03330173000001</v>
      </c>
      <c r="S123" s="53"/>
      <c r="T123" s="119">
        <f>T124</f>
        <v>2.4E-2</v>
      </c>
      <c r="AT123" s="17" t="s">
        <v>75</v>
      </c>
      <c r="AU123" s="17" t="s">
        <v>112</v>
      </c>
      <c r="BK123" s="120">
        <f>BK124</f>
        <v>0</v>
      </c>
    </row>
    <row r="124" spans="2:65" s="11" customFormat="1" ht="25.9" customHeight="1">
      <c r="B124" s="121"/>
      <c r="D124" s="122" t="s">
        <v>75</v>
      </c>
      <c r="E124" s="123" t="s">
        <v>133</v>
      </c>
      <c r="F124" s="123" t="s">
        <v>134</v>
      </c>
      <c r="I124" s="124"/>
      <c r="J124" s="125">
        <f>BK124</f>
        <v>0</v>
      </c>
      <c r="L124" s="121"/>
      <c r="M124" s="126"/>
      <c r="P124" s="127">
        <f>P125+P209+P211+P220+P255+P259</f>
        <v>0</v>
      </c>
      <c r="R124" s="127">
        <f>R125+R209+R211+R220+R255+R259</f>
        <v>158.03330173000001</v>
      </c>
      <c r="T124" s="128">
        <f>T125+T209+T211+T220+T255+T259</f>
        <v>2.4E-2</v>
      </c>
      <c r="AR124" s="122" t="s">
        <v>84</v>
      </c>
      <c r="AT124" s="129" t="s">
        <v>75</v>
      </c>
      <c r="AU124" s="129" t="s">
        <v>76</v>
      </c>
      <c r="AY124" s="122" t="s">
        <v>135</v>
      </c>
      <c r="BK124" s="130">
        <f>BK125+BK209+BK211+BK220+BK255+BK259</f>
        <v>0</v>
      </c>
    </row>
    <row r="125" spans="2:65" s="11" customFormat="1" ht="22.9" customHeight="1">
      <c r="B125" s="121"/>
      <c r="D125" s="122" t="s">
        <v>75</v>
      </c>
      <c r="E125" s="131" t="s">
        <v>84</v>
      </c>
      <c r="F125" s="131" t="s">
        <v>136</v>
      </c>
      <c r="I125" s="124"/>
      <c r="J125" s="132">
        <f>BK125</f>
        <v>0</v>
      </c>
      <c r="L125" s="121"/>
      <c r="M125" s="126"/>
      <c r="P125" s="127">
        <f>SUM(P126:P208)</f>
        <v>0</v>
      </c>
      <c r="R125" s="127">
        <f>SUM(R126:R208)</f>
        <v>134.31190923</v>
      </c>
      <c r="T125" s="128">
        <f>SUM(T126:T208)</f>
        <v>0</v>
      </c>
      <c r="AR125" s="122" t="s">
        <v>84</v>
      </c>
      <c r="AT125" s="129" t="s">
        <v>75</v>
      </c>
      <c r="AU125" s="129" t="s">
        <v>84</v>
      </c>
      <c r="AY125" s="122" t="s">
        <v>135</v>
      </c>
      <c r="BK125" s="130">
        <f>SUM(BK126:BK208)</f>
        <v>0</v>
      </c>
    </row>
    <row r="126" spans="2:65" s="1" customFormat="1" ht="24.2" customHeight="1">
      <c r="B126" s="133"/>
      <c r="C126" s="134" t="s">
        <v>84</v>
      </c>
      <c r="D126" s="134" t="s">
        <v>137</v>
      </c>
      <c r="E126" s="135" t="s">
        <v>138</v>
      </c>
      <c r="F126" s="136" t="s">
        <v>139</v>
      </c>
      <c r="G126" s="137" t="s">
        <v>140</v>
      </c>
      <c r="H126" s="138">
        <v>9</v>
      </c>
      <c r="I126" s="139"/>
      <c r="J126" s="140">
        <f>ROUND(I126*H126,2)</f>
        <v>0</v>
      </c>
      <c r="K126" s="136" t="s">
        <v>141</v>
      </c>
      <c r="L126" s="32"/>
      <c r="M126" s="141" t="s">
        <v>1</v>
      </c>
      <c r="N126" s="142" t="s">
        <v>41</v>
      </c>
      <c r="P126" s="143">
        <f>O126*H126</f>
        <v>0</v>
      </c>
      <c r="Q126" s="143">
        <v>8.6800000000000002E-3</v>
      </c>
      <c r="R126" s="143">
        <f>Q126*H126</f>
        <v>7.8119999999999995E-2</v>
      </c>
      <c r="S126" s="143">
        <v>0</v>
      </c>
      <c r="T126" s="144">
        <f>S126*H126</f>
        <v>0</v>
      </c>
      <c r="AR126" s="145" t="s">
        <v>142</v>
      </c>
      <c r="AT126" s="145" t="s">
        <v>137</v>
      </c>
      <c r="AU126" s="145" t="s">
        <v>86</v>
      </c>
      <c r="AY126" s="17" t="s">
        <v>135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84</v>
      </c>
      <c r="BK126" s="146">
        <f>ROUND(I126*H126,2)</f>
        <v>0</v>
      </c>
      <c r="BL126" s="17" t="s">
        <v>142</v>
      </c>
      <c r="BM126" s="145" t="s">
        <v>143</v>
      </c>
    </row>
    <row r="127" spans="2:65" s="12" customFormat="1" ht="11.25">
      <c r="B127" s="147"/>
      <c r="D127" s="148" t="s">
        <v>144</v>
      </c>
      <c r="E127" s="149" t="s">
        <v>1</v>
      </c>
      <c r="F127" s="150" t="s">
        <v>145</v>
      </c>
      <c r="H127" s="151">
        <v>9</v>
      </c>
      <c r="I127" s="152"/>
      <c r="L127" s="147"/>
      <c r="M127" s="153"/>
      <c r="T127" s="154"/>
      <c r="AT127" s="149" t="s">
        <v>144</v>
      </c>
      <c r="AU127" s="149" t="s">
        <v>86</v>
      </c>
      <c r="AV127" s="12" t="s">
        <v>86</v>
      </c>
      <c r="AW127" s="12" t="s">
        <v>32</v>
      </c>
      <c r="AX127" s="12" t="s">
        <v>84</v>
      </c>
      <c r="AY127" s="149" t="s">
        <v>135</v>
      </c>
    </row>
    <row r="128" spans="2:65" s="1" customFormat="1" ht="16.5" customHeight="1">
      <c r="B128" s="133"/>
      <c r="C128" s="134" t="s">
        <v>86</v>
      </c>
      <c r="D128" s="134" t="s">
        <v>137</v>
      </c>
      <c r="E128" s="135" t="s">
        <v>146</v>
      </c>
      <c r="F128" s="136" t="s">
        <v>147</v>
      </c>
      <c r="G128" s="137" t="s">
        <v>140</v>
      </c>
      <c r="H128" s="138">
        <v>190</v>
      </c>
      <c r="I128" s="139"/>
      <c r="J128" s="140">
        <f>ROUND(I128*H128,2)</f>
        <v>0</v>
      </c>
      <c r="K128" s="136" t="s">
        <v>141</v>
      </c>
      <c r="L128" s="32"/>
      <c r="M128" s="141" t="s">
        <v>1</v>
      </c>
      <c r="N128" s="142" t="s">
        <v>41</v>
      </c>
      <c r="P128" s="143">
        <f>O128*H128</f>
        <v>0</v>
      </c>
      <c r="Q128" s="143">
        <v>5.5999999999999995E-4</v>
      </c>
      <c r="R128" s="143">
        <f>Q128*H128</f>
        <v>0.10639999999999999</v>
      </c>
      <c r="S128" s="143">
        <v>0</v>
      </c>
      <c r="T128" s="144">
        <f>S128*H128</f>
        <v>0</v>
      </c>
      <c r="AR128" s="145" t="s">
        <v>142</v>
      </c>
      <c r="AT128" s="145" t="s">
        <v>137</v>
      </c>
      <c r="AU128" s="145" t="s">
        <v>86</v>
      </c>
      <c r="AY128" s="17" t="s">
        <v>135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84</v>
      </c>
      <c r="BK128" s="146">
        <f>ROUND(I128*H128,2)</f>
        <v>0</v>
      </c>
      <c r="BL128" s="17" t="s">
        <v>142</v>
      </c>
      <c r="BM128" s="145" t="s">
        <v>148</v>
      </c>
    </row>
    <row r="129" spans="2:65" s="12" customFormat="1" ht="11.25">
      <c r="B129" s="147"/>
      <c r="D129" s="148" t="s">
        <v>144</v>
      </c>
      <c r="E129" s="149" t="s">
        <v>1</v>
      </c>
      <c r="F129" s="150" t="s">
        <v>149</v>
      </c>
      <c r="H129" s="151">
        <v>190</v>
      </c>
      <c r="I129" s="152"/>
      <c r="L129" s="147"/>
      <c r="M129" s="153"/>
      <c r="T129" s="154"/>
      <c r="AT129" s="149" t="s">
        <v>144</v>
      </c>
      <c r="AU129" s="149" t="s">
        <v>86</v>
      </c>
      <c r="AV129" s="12" t="s">
        <v>86</v>
      </c>
      <c r="AW129" s="12" t="s">
        <v>32</v>
      </c>
      <c r="AX129" s="12" t="s">
        <v>84</v>
      </c>
      <c r="AY129" s="149" t="s">
        <v>135</v>
      </c>
    </row>
    <row r="130" spans="2:65" s="1" customFormat="1" ht="21.75" customHeight="1">
      <c r="B130" s="133"/>
      <c r="C130" s="134" t="s">
        <v>150</v>
      </c>
      <c r="D130" s="134" t="s">
        <v>137</v>
      </c>
      <c r="E130" s="135" t="s">
        <v>151</v>
      </c>
      <c r="F130" s="136" t="s">
        <v>152</v>
      </c>
      <c r="G130" s="137" t="s">
        <v>140</v>
      </c>
      <c r="H130" s="138">
        <v>190</v>
      </c>
      <c r="I130" s="139"/>
      <c r="J130" s="140">
        <f>ROUND(I130*H130,2)</f>
        <v>0</v>
      </c>
      <c r="K130" s="136" t="s">
        <v>141</v>
      </c>
      <c r="L130" s="32"/>
      <c r="M130" s="141" t="s">
        <v>1</v>
      </c>
      <c r="N130" s="142" t="s">
        <v>41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142</v>
      </c>
      <c r="AT130" s="145" t="s">
        <v>137</v>
      </c>
      <c r="AU130" s="145" t="s">
        <v>86</v>
      </c>
      <c r="AY130" s="17" t="s">
        <v>135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84</v>
      </c>
      <c r="BK130" s="146">
        <f>ROUND(I130*H130,2)</f>
        <v>0</v>
      </c>
      <c r="BL130" s="17" t="s">
        <v>142</v>
      </c>
      <c r="BM130" s="145" t="s">
        <v>153</v>
      </c>
    </row>
    <row r="131" spans="2:65" s="1" customFormat="1" ht="24.2" customHeight="1">
      <c r="B131" s="133"/>
      <c r="C131" s="134" t="s">
        <v>142</v>
      </c>
      <c r="D131" s="134" t="s">
        <v>137</v>
      </c>
      <c r="E131" s="135" t="s">
        <v>154</v>
      </c>
      <c r="F131" s="136" t="s">
        <v>155</v>
      </c>
      <c r="G131" s="137" t="s">
        <v>140</v>
      </c>
      <c r="H131" s="138">
        <v>10</v>
      </c>
      <c r="I131" s="139"/>
      <c r="J131" s="140">
        <f>ROUND(I131*H131,2)</f>
        <v>0</v>
      </c>
      <c r="K131" s="136" t="s">
        <v>141</v>
      </c>
      <c r="L131" s="32"/>
      <c r="M131" s="141" t="s">
        <v>1</v>
      </c>
      <c r="N131" s="142" t="s">
        <v>41</v>
      </c>
      <c r="P131" s="143">
        <f>O131*H131</f>
        <v>0</v>
      </c>
      <c r="Q131" s="143">
        <v>4.6999999999999999E-4</v>
      </c>
      <c r="R131" s="143">
        <f>Q131*H131</f>
        <v>4.7000000000000002E-3</v>
      </c>
      <c r="S131" s="143">
        <v>0</v>
      </c>
      <c r="T131" s="144">
        <f>S131*H131</f>
        <v>0</v>
      </c>
      <c r="AR131" s="145" t="s">
        <v>142</v>
      </c>
      <c r="AT131" s="145" t="s">
        <v>137</v>
      </c>
      <c r="AU131" s="145" t="s">
        <v>86</v>
      </c>
      <c r="AY131" s="17" t="s">
        <v>135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84</v>
      </c>
      <c r="BK131" s="146">
        <f>ROUND(I131*H131,2)</f>
        <v>0</v>
      </c>
      <c r="BL131" s="17" t="s">
        <v>142</v>
      </c>
      <c r="BM131" s="145" t="s">
        <v>156</v>
      </c>
    </row>
    <row r="132" spans="2:65" s="12" customFormat="1" ht="11.25">
      <c r="B132" s="147"/>
      <c r="D132" s="148" t="s">
        <v>144</v>
      </c>
      <c r="E132" s="149" t="s">
        <v>1</v>
      </c>
      <c r="F132" s="150" t="s">
        <v>157</v>
      </c>
      <c r="H132" s="151">
        <v>10</v>
      </c>
      <c r="I132" s="152"/>
      <c r="L132" s="147"/>
      <c r="M132" s="153"/>
      <c r="T132" s="154"/>
      <c r="AT132" s="149" t="s">
        <v>144</v>
      </c>
      <c r="AU132" s="149" t="s">
        <v>86</v>
      </c>
      <c r="AV132" s="12" t="s">
        <v>86</v>
      </c>
      <c r="AW132" s="12" t="s">
        <v>32</v>
      </c>
      <c r="AX132" s="12" t="s">
        <v>84</v>
      </c>
      <c r="AY132" s="149" t="s">
        <v>135</v>
      </c>
    </row>
    <row r="133" spans="2:65" s="1" customFormat="1" ht="24.2" customHeight="1">
      <c r="B133" s="133"/>
      <c r="C133" s="134" t="s">
        <v>158</v>
      </c>
      <c r="D133" s="134" t="s">
        <v>137</v>
      </c>
      <c r="E133" s="135" t="s">
        <v>159</v>
      </c>
      <c r="F133" s="136" t="s">
        <v>160</v>
      </c>
      <c r="G133" s="137" t="s">
        <v>140</v>
      </c>
      <c r="H133" s="138">
        <v>10</v>
      </c>
      <c r="I133" s="139"/>
      <c r="J133" s="140">
        <f>ROUND(I133*H133,2)</f>
        <v>0</v>
      </c>
      <c r="K133" s="136" t="s">
        <v>141</v>
      </c>
      <c r="L133" s="32"/>
      <c r="M133" s="141" t="s">
        <v>1</v>
      </c>
      <c r="N133" s="142" t="s">
        <v>41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142</v>
      </c>
      <c r="AT133" s="145" t="s">
        <v>137</v>
      </c>
      <c r="AU133" s="145" t="s">
        <v>86</v>
      </c>
      <c r="AY133" s="17" t="s">
        <v>135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84</v>
      </c>
      <c r="BK133" s="146">
        <f>ROUND(I133*H133,2)</f>
        <v>0</v>
      </c>
      <c r="BL133" s="17" t="s">
        <v>142</v>
      </c>
      <c r="BM133" s="145" t="s">
        <v>161</v>
      </c>
    </row>
    <row r="134" spans="2:65" s="1" customFormat="1" ht="24.2" customHeight="1">
      <c r="B134" s="133"/>
      <c r="C134" s="134" t="s">
        <v>162</v>
      </c>
      <c r="D134" s="134" t="s">
        <v>137</v>
      </c>
      <c r="E134" s="135" t="s">
        <v>163</v>
      </c>
      <c r="F134" s="136" t="s">
        <v>164</v>
      </c>
      <c r="G134" s="137" t="s">
        <v>165</v>
      </c>
      <c r="H134" s="138">
        <v>15</v>
      </c>
      <c r="I134" s="139"/>
      <c r="J134" s="140">
        <f>ROUND(I134*H134,2)</f>
        <v>0</v>
      </c>
      <c r="K134" s="136" t="s">
        <v>141</v>
      </c>
      <c r="L134" s="32"/>
      <c r="M134" s="141" t="s">
        <v>1</v>
      </c>
      <c r="N134" s="142" t="s">
        <v>41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142</v>
      </c>
      <c r="AT134" s="145" t="s">
        <v>137</v>
      </c>
      <c r="AU134" s="145" t="s">
        <v>86</v>
      </c>
      <c r="AY134" s="17" t="s">
        <v>135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84</v>
      </c>
      <c r="BK134" s="146">
        <f>ROUND(I134*H134,2)</f>
        <v>0</v>
      </c>
      <c r="BL134" s="17" t="s">
        <v>142</v>
      </c>
      <c r="BM134" s="145" t="s">
        <v>166</v>
      </c>
    </row>
    <row r="135" spans="2:65" s="12" customFormat="1" ht="11.25">
      <c r="B135" s="147"/>
      <c r="D135" s="148" t="s">
        <v>144</v>
      </c>
      <c r="E135" s="149" t="s">
        <v>1</v>
      </c>
      <c r="F135" s="150" t="s">
        <v>167</v>
      </c>
      <c r="H135" s="151">
        <v>15</v>
      </c>
      <c r="I135" s="152"/>
      <c r="L135" s="147"/>
      <c r="M135" s="153"/>
      <c r="T135" s="154"/>
      <c r="AT135" s="149" t="s">
        <v>144</v>
      </c>
      <c r="AU135" s="149" t="s">
        <v>86</v>
      </c>
      <c r="AV135" s="12" t="s">
        <v>86</v>
      </c>
      <c r="AW135" s="12" t="s">
        <v>32</v>
      </c>
      <c r="AX135" s="12" t="s">
        <v>84</v>
      </c>
      <c r="AY135" s="149" t="s">
        <v>135</v>
      </c>
    </row>
    <row r="136" spans="2:65" s="1" customFormat="1" ht="33" customHeight="1">
      <c r="B136" s="133"/>
      <c r="C136" s="134" t="s">
        <v>168</v>
      </c>
      <c r="D136" s="134" t="s">
        <v>137</v>
      </c>
      <c r="E136" s="135" t="s">
        <v>169</v>
      </c>
      <c r="F136" s="136" t="s">
        <v>170</v>
      </c>
      <c r="G136" s="137" t="s">
        <v>171</v>
      </c>
      <c r="H136" s="138">
        <v>304.25400000000002</v>
      </c>
      <c r="I136" s="139"/>
      <c r="J136" s="140">
        <f>ROUND(I136*H136,2)</f>
        <v>0</v>
      </c>
      <c r="K136" s="136" t="s">
        <v>141</v>
      </c>
      <c r="L136" s="32"/>
      <c r="M136" s="141" t="s">
        <v>1</v>
      </c>
      <c r="N136" s="142" t="s">
        <v>41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142</v>
      </c>
      <c r="AT136" s="145" t="s">
        <v>137</v>
      </c>
      <c r="AU136" s="145" t="s">
        <v>86</v>
      </c>
      <c r="AY136" s="17" t="s">
        <v>135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84</v>
      </c>
      <c r="BK136" s="146">
        <f>ROUND(I136*H136,2)</f>
        <v>0</v>
      </c>
      <c r="BL136" s="17" t="s">
        <v>142</v>
      </c>
      <c r="BM136" s="145" t="s">
        <v>172</v>
      </c>
    </row>
    <row r="137" spans="2:65" s="13" customFormat="1" ht="11.25">
      <c r="B137" s="155"/>
      <c r="D137" s="148" t="s">
        <v>144</v>
      </c>
      <c r="E137" s="156" t="s">
        <v>1</v>
      </c>
      <c r="F137" s="157" t="s">
        <v>173</v>
      </c>
      <c r="H137" s="156" t="s">
        <v>1</v>
      </c>
      <c r="I137" s="158"/>
      <c r="L137" s="155"/>
      <c r="M137" s="159"/>
      <c r="T137" s="160"/>
      <c r="AT137" s="156" t="s">
        <v>144</v>
      </c>
      <c r="AU137" s="156" t="s">
        <v>86</v>
      </c>
      <c r="AV137" s="13" t="s">
        <v>84</v>
      </c>
      <c r="AW137" s="13" t="s">
        <v>32</v>
      </c>
      <c r="AX137" s="13" t="s">
        <v>76</v>
      </c>
      <c r="AY137" s="156" t="s">
        <v>135</v>
      </c>
    </row>
    <row r="138" spans="2:65" s="12" customFormat="1" ht="11.25">
      <c r="B138" s="147"/>
      <c r="D138" s="148" t="s">
        <v>144</v>
      </c>
      <c r="E138" s="149" t="s">
        <v>1</v>
      </c>
      <c r="F138" s="150" t="s">
        <v>174</v>
      </c>
      <c r="H138" s="151">
        <v>34.898000000000003</v>
      </c>
      <c r="I138" s="152"/>
      <c r="L138" s="147"/>
      <c r="M138" s="153"/>
      <c r="T138" s="154"/>
      <c r="AT138" s="149" t="s">
        <v>144</v>
      </c>
      <c r="AU138" s="149" t="s">
        <v>86</v>
      </c>
      <c r="AV138" s="12" t="s">
        <v>86</v>
      </c>
      <c r="AW138" s="12" t="s">
        <v>32</v>
      </c>
      <c r="AX138" s="12" t="s">
        <v>76</v>
      </c>
      <c r="AY138" s="149" t="s">
        <v>135</v>
      </c>
    </row>
    <row r="139" spans="2:65" s="12" customFormat="1" ht="11.25">
      <c r="B139" s="147"/>
      <c r="D139" s="148" t="s">
        <v>144</v>
      </c>
      <c r="E139" s="149" t="s">
        <v>1</v>
      </c>
      <c r="F139" s="150" t="s">
        <v>175</v>
      </c>
      <c r="H139" s="151">
        <v>10.55</v>
      </c>
      <c r="I139" s="152"/>
      <c r="L139" s="147"/>
      <c r="M139" s="153"/>
      <c r="T139" s="154"/>
      <c r="AT139" s="149" t="s">
        <v>144</v>
      </c>
      <c r="AU139" s="149" t="s">
        <v>86</v>
      </c>
      <c r="AV139" s="12" t="s">
        <v>86</v>
      </c>
      <c r="AW139" s="12" t="s">
        <v>32</v>
      </c>
      <c r="AX139" s="12" t="s">
        <v>76</v>
      </c>
      <c r="AY139" s="149" t="s">
        <v>135</v>
      </c>
    </row>
    <row r="140" spans="2:65" s="12" customFormat="1" ht="11.25">
      <c r="B140" s="147"/>
      <c r="D140" s="148" t="s">
        <v>144</v>
      </c>
      <c r="E140" s="149" t="s">
        <v>1</v>
      </c>
      <c r="F140" s="150" t="s">
        <v>176</v>
      </c>
      <c r="H140" s="151">
        <v>56.603999999999999</v>
      </c>
      <c r="I140" s="152"/>
      <c r="L140" s="147"/>
      <c r="M140" s="153"/>
      <c r="T140" s="154"/>
      <c r="AT140" s="149" t="s">
        <v>144</v>
      </c>
      <c r="AU140" s="149" t="s">
        <v>86</v>
      </c>
      <c r="AV140" s="12" t="s">
        <v>86</v>
      </c>
      <c r="AW140" s="12" t="s">
        <v>32</v>
      </c>
      <c r="AX140" s="12" t="s">
        <v>76</v>
      </c>
      <c r="AY140" s="149" t="s">
        <v>135</v>
      </c>
    </row>
    <row r="141" spans="2:65" s="12" customFormat="1" ht="11.25">
      <c r="B141" s="147"/>
      <c r="D141" s="148" t="s">
        <v>144</v>
      </c>
      <c r="E141" s="149" t="s">
        <v>1</v>
      </c>
      <c r="F141" s="150" t="s">
        <v>177</v>
      </c>
      <c r="H141" s="151">
        <v>104.711</v>
      </c>
      <c r="I141" s="152"/>
      <c r="L141" s="147"/>
      <c r="M141" s="153"/>
      <c r="T141" s="154"/>
      <c r="AT141" s="149" t="s">
        <v>144</v>
      </c>
      <c r="AU141" s="149" t="s">
        <v>86</v>
      </c>
      <c r="AV141" s="12" t="s">
        <v>86</v>
      </c>
      <c r="AW141" s="12" t="s">
        <v>32</v>
      </c>
      <c r="AX141" s="12" t="s">
        <v>76</v>
      </c>
      <c r="AY141" s="149" t="s">
        <v>135</v>
      </c>
    </row>
    <row r="142" spans="2:65" s="12" customFormat="1" ht="11.25">
      <c r="B142" s="147"/>
      <c r="D142" s="148" t="s">
        <v>144</v>
      </c>
      <c r="E142" s="149" t="s">
        <v>1</v>
      </c>
      <c r="F142" s="150" t="s">
        <v>178</v>
      </c>
      <c r="H142" s="151">
        <v>190.83500000000001</v>
      </c>
      <c r="I142" s="152"/>
      <c r="L142" s="147"/>
      <c r="M142" s="153"/>
      <c r="T142" s="154"/>
      <c r="AT142" s="149" t="s">
        <v>144</v>
      </c>
      <c r="AU142" s="149" t="s">
        <v>86</v>
      </c>
      <c r="AV142" s="12" t="s">
        <v>86</v>
      </c>
      <c r="AW142" s="12" t="s">
        <v>32</v>
      </c>
      <c r="AX142" s="12" t="s">
        <v>76</v>
      </c>
      <c r="AY142" s="149" t="s">
        <v>135</v>
      </c>
    </row>
    <row r="143" spans="2:65" s="12" customFormat="1" ht="11.25">
      <c r="B143" s="147"/>
      <c r="D143" s="148" t="s">
        <v>144</v>
      </c>
      <c r="E143" s="149" t="s">
        <v>1</v>
      </c>
      <c r="F143" s="150" t="s">
        <v>179</v>
      </c>
      <c r="H143" s="151">
        <v>37.051000000000002</v>
      </c>
      <c r="I143" s="152"/>
      <c r="L143" s="147"/>
      <c r="M143" s="153"/>
      <c r="T143" s="154"/>
      <c r="AT143" s="149" t="s">
        <v>144</v>
      </c>
      <c r="AU143" s="149" t="s">
        <v>86</v>
      </c>
      <c r="AV143" s="12" t="s">
        <v>86</v>
      </c>
      <c r="AW143" s="12" t="s">
        <v>32</v>
      </c>
      <c r="AX143" s="12" t="s">
        <v>76</v>
      </c>
      <c r="AY143" s="149" t="s">
        <v>135</v>
      </c>
    </row>
    <row r="144" spans="2:65" s="14" customFormat="1" ht="11.25">
      <c r="B144" s="161"/>
      <c r="D144" s="148" t="s">
        <v>144</v>
      </c>
      <c r="E144" s="162" t="s">
        <v>93</v>
      </c>
      <c r="F144" s="163" t="s">
        <v>180</v>
      </c>
      <c r="H144" s="164">
        <v>434.649</v>
      </c>
      <c r="I144" s="165"/>
      <c r="L144" s="161"/>
      <c r="M144" s="166"/>
      <c r="T144" s="167"/>
      <c r="AT144" s="162" t="s">
        <v>144</v>
      </c>
      <c r="AU144" s="162" t="s">
        <v>86</v>
      </c>
      <c r="AV144" s="14" t="s">
        <v>150</v>
      </c>
      <c r="AW144" s="14" t="s">
        <v>32</v>
      </c>
      <c r="AX144" s="14" t="s">
        <v>76</v>
      </c>
      <c r="AY144" s="162" t="s">
        <v>135</v>
      </c>
    </row>
    <row r="145" spans="2:65" s="12" customFormat="1" ht="11.25">
      <c r="B145" s="147"/>
      <c r="D145" s="148" t="s">
        <v>144</v>
      </c>
      <c r="E145" s="149" t="s">
        <v>1</v>
      </c>
      <c r="F145" s="150" t="s">
        <v>181</v>
      </c>
      <c r="H145" s="151">
        <v>304.25400000000002</v>
      </c>
      <c r="I145" s="152"/>
      <c r="L145" s="147"/>
      <c r="M145" s="153"/>
      <c r="T145" s="154"/>
      <c r="AT145" s="149" t="s">
        <v>144</v>
      </c>
      <c r="AU145" s="149" t="s">
        <v>86</v>
      </c>
      <c r="AV145" s="12" t="s">
        <v>86</v>
      </c>
      <c r="AW145" s="12" t="s">
        <v>32</v>
      </c>
      <c r="AX145" s="12" t="s">
        <v>84</v>
      </c>
      <c r="AY145" s="149" t="s">
        <v>135</v>
      </c>
    </row>
    <row r="146" spans="2:65" s="1" customFormat="1" ht="33" customHeight="1">
      <c r="B146" s="133"/>
      <c r="C146" s="134" t="s">
        <v>182</v>
      </c>
      <c r="D146" s="134" t="s">
        <v>137</v>
      </c>
      <c r="E146" s="135" t="s">
        <v>183</v>
      </c>
      <c r="F146" s="136" t="s">
        <v>184</v>
      </c>
      <c r="G146" s="137" t="s">
        <v>171</v>
      </c>
      <c r="H146" s="138">
        <v>130.39500000000001</v>
      </c>
      <c r="I146" s="139"/>
      <c r="J146" s="140">
        <f>ROUND(I146*H146,2)</f>
        <v>0</v>
      </c>
      <c r="K146" s="136" t="s">
        <v>141</v>
      </c>
      <c r="L146" s="32"/>
      <c r="M146" s="141" t="s">
        <v>1</v>
      </c>
      <c r="N146" s="142" t="s">
        <v>41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142</v>
      </c>
      <c r="AT146" s="145" t="s">
        <v>137</v>
      </c>
      <c r="AU146" s="145" t="s">
        <v>86</v>
      </c>
      <c r="AY146" s="17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84</v>
      </c>
      <c r="BK146" s="146">
        <f>ROUND(I146*H146,2)</f>
        <v>0</v>
      </c>
      <c r="BL146" s="17" t="s">
        <v>142</v>
      </c>
      <c r="BM146" s="145" t="s">
        <v>185</v>
      </c>
    </row>
    <row r="147" spans="2:65" s="13" customFormat="1" ht="11.25">
      <c r="B147" s="155"/>
      <c r="D147" s="148" t="s">
        <v>144</v>
      </c>
      <c r="E147" s="156" t="s">
        <v>1</v>
      </c>
      <c r="F147" s="157" t="s">
        <v>186</v>
      </c>
      <c r="H147" s="156" t="s">
        <v>1</v>
      </c>
      <c r="I147" s="158"/>
      <c r="L147" s="155"/>
      <c r="M147" s="159"/>
      <c r="T147" s="160"/>
      <c r="AT147" s="156" t="s">
        <v>144</v>
      </c>
      <c r="AU147" s="156" t="s">
        <v>86</v>
      </c>
      <c r="AV147" s="13" t="s">
        <v>84</v>
      </c>
      <c r="AW147" s="13" t="s">
        <v>32</v>
      </c>
      <c r="AX147" s="13" t="s">
        <v>76</v>
      </c>
      <c r="AY147" s="156" t="s">
        <v>135</v>
      </c>
    </row>
    <row r="148" spans="2:65" s="12" customFormat="1" ht="11.25">
      <c r="B148" s="147"/>
      <c r="D148" s="148" t="s">
        <v>144</v>
      </c>
      <c r="E148" s="149" t="s">
        <v>1</v>
      </c>
      <c r="F148" s="150" t="s">
        <v>187</v>
      </c>
      <c r="H148" s="151">
        <v>130.39500000000001</v>
      </c>
      <c r="I148" s="152"/>
      <c r="L148" s="147"/>
      <c r="M148" s="153"/>
      <c r="T148" s="154"/>
      <c r="AT148" s="149" t="s">
        <v>144</v>
      </c>
      <c r="AU148" s="149" t="s">
        <v>86</v>
      </c>
      <c r="AV148" s="12" t="s">
        <v>86</v>
      </c>
      <c r="AW148" s="12" t="s">
        <v>32</v>
      </c>
      <c r="AX148" s="12" t="s">
        <v>84</v>
      </c>
      <c r="AY148" s="149" t="s">
        <v>135</v>
      </c>
    </row>
    <row r="149" spans="2:65" s="1" customFormat="1" ht="24.2" customHeight="1">
      <c r="B149" s="133"/>
      <c r="C149" s="134" t="s">
        <v>188</v>
      </c>
      <c r="D149" s="134" t="s">
        <v>137</v>
      </c>
      <c r="E149" s="135" t="s">
        <v>189</v>
      </c>
      <c r="F149" s="136" t="s">
        <v>190</v>
      </c>
      <c r="G149" s="137" t="s">
        <v>171</v>
      </c>
      <c r="H149" s="138">
        <v>61.326999999999998</v>
      </c>
      <c r="I149" s="139"/>
      <c r="J149" s="140">
        <f>ROUND(I149*H149,2)</f>
        <v>0</v>
      </c>
      <c r="K149" s="136" t="s">
        <v>141</v>
      </c>
      <c r="L149" s="32"/>
      <c r="M149" s="141" t="s">
        <v>1</v>
      </c>
      <c r="N149" s="142" t="s">
        <v>41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142</v>
      </c>
      <c r="AT149" s="145" t="s">
        <v>137</v>
      </c>
      <c r="AU149" s="145" t="s">
        <v>86</v>
      </c>
      <c r="AY149" s="17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84</v>
      </c>
      <c r="BK149" s="146">
        <f>ROUND(I149*H149,2)</f>
        <v>0</v>
      </c>
      <c r="BL149" s="17" t="s">
        <v>142</v>
      </c>
      <c r="BM149" s="145" t="s">
        <v>191</v>
      </c>
    </row>
    <row r="150" spans="2:65" s="13" customFormat="1" ht="11.25">
      <c r="B150" s="155"/>
      <c r="D150" s="148" t="s">
        <v>144</v>
      </c>
      <c r="E150" s="156" t="s">
        <v>1</v>
      </c>
      <c r="F150" s="157" t="s">
        <v>173</v>
      </c>
      <c r="H150" s="156" t="s">
        <v>1</v>
      </c>
      <c r="I150" s="158"/>
      <c r="L150" s="155"/>
      <c r="M150" s="159"/>
      <c r="T150" s="160"/>
      <c r="AT150" s="156" t="s">
        <v>144</v>
      </c>
      <c r="AU150" s="156" t="s">
        <v>86</v>
      </c>
      <c r="AV150" s="13" t="s">
        <v>84</v>
      </c>
      <c r="AW150" s="13" t="s">
        <v>32</v>
      </c>
      <c r="AX150" s="13" t="s">
        <v>76</v>
      </c>
      <c r="AY150" s="156" t="s">
        <v>135</v>
      </c>
    </row>
    <row r="151" spans="2:65" s="12" customFormat="1" ht="11.25">
      <c r="B151" s="147"/>
      <c r="D151" s="148" t="s">
        <v>144</v>
      </c>
      <c r="E151" s="149" t="s">
        <v>1</v>
      </c>
      <c r="F151" s="150" t="s">
        <v>192</v>
      </c>
      <c r="H151" s="151">
        <v>87.61</v>
      </c>
      <c r="I151" s="152"/>
      <c r="L151" s="147"/>
      <c r="M151" s="153"/>
      <c r="T151" s="154"/>
      <c r="AT151" s="149" t="s">
        <v>144</v>
      </c>
      <c r="AU151" s="149" t="s">
        <v>86</v>
      </c>
      <c r="AV151" s="12" t="s">
        <v>86</v>
      </c>
      <c r="AW151" s="12" t="s">
        <v>32</v>
      </c>
      <c r="AX151" s="12" t="s">
        <v>76</v>
      </c>
      <c r="AY151" s="149" t="s">
        <v>135</v>
      </c>
    </row>
    <row r="152" spans="2:65" s="14" customFormat="1" ht="11.25">
      <c r="B152" s="161"/>
      <c r="D152" s="148" t="s">
        <v>144</v>
      </c>
      <c r="E152" s="162" t="s">
        <v>95</v>
      </c>
      <c r="F152" s="163" t="s">
        <v>180</v>
      </c>
      <c r="H152" s="164">
        <v>87.61</v>
      </c>
      <c r="I152" s="165"/>
      <c r="L152" s="161"/>
      <c r="M152" s="166"/>
      <c r="T152" s="167"/>
      <c r="AT152" s="162" t="s">
        <v>144</v>
      </c>
      <c r="AU152" s="162" t="s">
        <v>86</v>
      </c>
      <c r="AV152" s="14" t="s">
        <v>150</v>
      </c>
      <c r="AW152" s="14" t="s">
        <v>32</v>
      </c>
      <c r="AX152" s="14" t="s">
        <v>76</v>
      </c>
      <c r="AY152" s="162" t="s">
        <v>135</v>
      </c>
    </row>
    <row r="153" spans="2:65" s="12" customFormat="1" ht="11.25">
      <c r="B153" s="147"/>
      <c r="D153" s="148" t="s">
        <v>144</v>
      </c>
      <c r="E153" s="149" t="s">
        <v>1</v>
      </c>
      <c r="F153" s="150" t="s">
        <v>193</v>
      </c>
      <c r="H153" s="151">
        <v>61.326999999999998</v>
      </c>
      <c r="I153" s="152"/>
      <c r="L153" s="147"/>
      <c r="M153" s="153"/>
      <c r="T153" s="154"/>
      <c r="AT153" s="149" t="s">
        <v>144</v>
      </c>
      <c r="AU153" s="149" t="s">
        <v>86</v>
      </c>
      <c r="AV153" s="12" t="s">
        <v>86</v>
      </c>
      <c r="AW153" s="12" t="s">
        <v>32</v>
      </c>
      <c r="AX153" s="12" t="s">
        <v>84</v>
      </c>
      <c r="AY153" s="149" t="s">
        <v>135</v>
      </c>
    </row>
    <row r="154" spans="2:65" s="1" customFormat="1" ht="24.2" customHeight="1">
      <c r="B154" s="133"/>
      <c r="C154" s="134" t="s">
        <v>194</v>
      </c>
      <c r="D154" s="134" t="s">
        <v>137</v>
      </c>
      <c r="E154" s="135" t="s">
        <v>195</v>
      </c>
      <c r="F154" s="136" t="s">
        <v>196</v>
      </c>
      <c r="G154" s="137" t="s">
        <v>171</v>
      </c>
      <c r="H154" s="138">
        <v>26.283000000000001</v>
      </c>
      <c r="I154" s="139"/>
      <c r="J154" s="140">
        <f>ROUND(I154*H154,2)</f>
        <v>0</v>
      </c>
      <c r="K154" s="136" t="s">
        <v>141</v>
      </c>
      <c r="L154" s="32"/>
      <c r="M154" s="141" t="s">
        <v>1</v>
      </c>
      <c r="N154" s="142" t="s">
        <v>41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142</v>
      </c>
      <c r="AT154" s="145" t="s">
        <v>137</v>
      </c>
      <c r="AU154" s="145" t="s">
        <v>86</v>
      </c>
      <c r="AY154" s="17" t="s">
        <v>135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84</v>
      </c>
      <c r="BK154" s="146">
        <f>ROUND(I154*H154,2)</f>
        <v>0</v>
      </c>
      <c r="BL154" s="17" t="s">
        <v>142</v>
      </c>
      <c r="BM154" s="145" t="s">
        <v>197</v>
      </c>
    </row>
    <row r="155" spans="2:65" s="13" customFormat="1" ht="11.25">
      <c r="B155" s="155"/>
      <c r="D155" s="148" t="s">
        <v>144</v>
      </c>
      <c r="E155" s="156" t="s">
        <v>1</v>
      </c>
      <c r="F155" s="157" t="s">
        <v>186</v>
      </c>
      <c r="H155" s="156" t="s">
        <v>1</v>
      </c>
      <c r="I155" s="158"/>
      <c r="L155" s="155"/>
      <c r="M155" s="159"/>
      <c r="T155" s="160"/>
      <c r="AT155" s="156" t="s">
        <v>144</v>
      </c>
      <c r="AU155" s="156" t="s">
        <v>86</v>
      </c>
      <c r="AV155" s="13" t="s">
        <v>84</v>
      </c>
      <c r="AW155" s="13" t="s">
        <v>32</v>
      </c>
      <c r="AX155" s="13" t="s">
        <v>76</v>
      </c>
      <c r="AY155" s="156" t="s">
        <v>135</v>
      </c>
    </row>
    <row r="156" spans="2:65" s="12" customFormat="1" ht="11.25">
      <c r="B156" s="147"/>
      <c r="D156" s="148" t="s">
        <v>144</v>
      </c>
      <c r="E156" s="149" t="s">
        <v>1</v>
      </c>
      <c r="F156" s="150" t="s">
        <v>198</v>
      </c>
      <c r="H156" s="151">
        <v>26.283000000000001</v>
      </c>
      <c r="I156" s="152"/>
      <c r="L156" s="147"/>
      <c r="M156" s="153"/>
      <c r="T156" s="154"/>
      <c r="AT156" s="149" t="s">
        <v>144</v>
      </c>
      <c r="AU156" s="149" t="s">
        <v>86</v>
      </c>
      <c r="AV156" s="12" t="s">
        <v>86</v>
      </c>
      <c r="AW156" s="12" t="s">
        <v>32</v>
      </c>
      <c r="AX156" s="12" t="s">
        <v>84</v>
      </c>
      <c r="AY156" s="149" t="s">
        <v>135</v>
      </c>
    </row>
    <row r="157" spans="2:65" s="1" customFormat="1" ht="24.2" customHeight="1">
      <c r="B157" s="133"/>
      <c r="C157" s="134" t="s">
        <v>199</v>
      </c>
      <c r="D157" s="134" t="s">
        <v>137</v>
      </c>
      <c r="E157" s="135" t="s">
        <v>200</v>
      </c>
      <c r="F157" s="136" t="s">
        <v>201</v>
      </c>
      <c r="G157" s="137" t="s">
        <v>165</v>
      </c>
      <c r="H157" s="138">
        <v>185.54900000000001</v>
      </c>
      <c r="I157" s="139"/>
      <c r="J157" s="140">
        <f>ROUND(I157*H157,2)</f>
        <v>0</v>
      </c>
      <c r="K157" s="136" t="s">
        <v>141</v>
      </c>
      <c r="L157" s="32"/>
      <c r="M157" s="141" t="s">
        <v>1</v>
      </c>
      <c r="N157" s="142" t="s">
        <v>41</v>
      </c>
      <c r="P157" s="143">
        <f>O157*H157</f>
        <v>0</v>
      </c>
      <c r="Q157" s="143">
        <v>8.4999999999999995E-4</v>
      </c>
      <c r="R157" s="143">
        <f>Q157*H157</f>
        <v>0.15771664999999999</v>
      </c>
      <c r="S157" s="143">
        <v>0</v>
      </c>
      <c r="T157" s="144">
        <f>S157*H157</f>
        <v>0</v>
      </c>
      <c r="AR157" s="145" t="s">
        <v>142</v>
      </c>
      <c r="AT157" s="145" t="s">
        <v>137</v>
      </c>
      <c r="AU157" s="145" t="s">
        <v>86</v>
      </c>
      <c r="AY157" s="17" t="s">
        <v>135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84</v>
      </c>
      <c r="BK157" s="146">
        <f>ROUND(I157*H157,2)</f>
        <v>0</v>
      </c>
      <c r="BL157" s="17" t="s">
        <v>142</v>
      </c>
      <c r="BM157" s="145" t="s">
        <v>202</v>
      </c>
    </row>
    <row r="158" spans="2:65" s="12" customFormat="1" ht="11.25">
      <c r="B158" s="147"/>
      <c r="D158" s="148" t="s">
        <v>144</v>
      </c>
      <c r="E158" s="149" t="s">
        <v>1</v>
      </c>
      <c r="F158" s="150" t="s">
        <v>203</v>
      </c>
      <c r="H158" s="151">
        <v>63.45</v>
      </c>
      <c r="I158" s="152"/>
      <c r="L158" s="147"/>
      <c r="M158" s="153"/>
      <c r="T158" s="154"/>
      <c r="AT158" s="149" t="s">
        <v>144</v>
      </c>
      <c r="AU158" s="149" t="s">
        <v>86</v>
      </c>
      <c r="AV158" s="12" t="s">
        <v>86</v>
      </c>
      <c r="AW158" s="12" t="s">
        <v>32</v>
      </c>
      <c r="AX158" s="12" t="s">
        <v>76</v>
      </c>
      <c r="AY158" s="149" t="s">
        <v>135</v>
      </c>
    </row>
    <row r="159" spans="2:65" s="12" customFormat="1" ht="11.25">
      <c r="B159" s="147"/>
      <c r="D159" s="148" t="s">
        <v>144</v>
      </c>
      <c r="E159" s="149" t="s">
        <v>1</v>
      </c>
      <c r="F159" s="150" t="s">
        <v>204</v>
      </c>
      <c r="H159" s="151">
        <v>19.181999999999999</v>
      </c>
      <c r="I159" s="152"/>
      <c r="L159" s="147"/>
      <c r="M159" s="153"/>
      <c r="T159" s="154"/>
      <c r="AT159" s="149" t="s">
        <v>144</v>
      </c>
      <c r="AU159" s="149" t="s">
        <v>86</v>
      </c>
      <c r="AV159" s="12" t="s">
        <v>86</v>
      </c>
      <c r="AW159" s="12" t="s">
        <v>32</v>
      </c>
      <c r="AX159" s="12" t="s">
        <v>76</v>
      </c>
      <c r="AY159" s="149" t="s">
        <v>135</v>
      </c>
    </row>
    <row r="160" spans="2:65" s="12" customFormat="1" ht="11.25">
      <c r="B160" s="147"/>
      <c r="D160" s="148" t="s">
        <v>144</v>
      </c>
      <c r="E160" s="149" t="s">
        <v>1</v>
      </c>
      <c r="F160" s="150" t="s">
        <v>205</v>
      </c>
      <c r="H160" s="151">
        <v>102.917</v>
      </c>
      <c r="I160" s="152"/>
      <c r="L160" s="147"/>
      <c r="M160" s="153"/>
      <c r="T160" s="154"/>
      <c r="AT160" s="149" t="s">
        <v>144</v>
      </c>
      <c r="AU160" s="149" t="s">
        <v>86</v>
      </c>
      <c r="AV160" s="12" t="s">
        <v>86</v>
      </c>
      <c r="AW160" s="12" t="s">
        <v>32</v>
      </c>
      <c r="AX160" s="12" t="s">
        <v>76</v>
      </c>
      <c r="AY160" s="149" t="s">
        <v>135</v>
      </c>
    </row>
    <row r="161" spans="2:65" s="15" customFormat="1" ht="11.25">
      <c r="B161" s="168"/>
      <c r="D161" s="148" t="s">
        <v>144</v>
      </c>
      <c r="E161" s="169" t="s">
        <v>1</v>
      </c>
      <c r="F161" s="170" t="s">
        <v>206</v>
      </c>
      <c r="H161" s="171">
        <v>185.54900000000001</v>
      </c>
      <c r="I161" s="172"/>
      <c r="L161" s="168"/>
      <c r="M161" s="173"/>
      <c r="T161" s="174"/>
      <c r="AT161" s="169" t="s">
        <v>144</v>
      </c>
      <c r="AU161" s="169" t="s">
        <v>86</v>
      </c>
      <c r="AV161" s="15" t="s">
        <v>142</v>
      </c>
      <c r="AW161" s="15" t="s">
        <v>32</v>
      </c>
      <c r="AX161" s="15" t="s">
        <v>84</v>
      </c>
      <c r="AY161" s="169" t="s">
        <v>135</v>
      </c>
    </row>
    <row r="162" spans="2:65" s="1" customFormat="1" ht="24.2" customHeight="1">
      <c r="B162" s="133"/>
      <c r="C162" s="134" t="s">
        <v>207</v>
      </c>
      <c r="D162" s="134" t="s">
        <v>137</v>
      </c>
      <c r="E162" s="135" t="s">
        <v>208</v>
      </c>
      <c r="F162" s="136" t="s">
        <v>209</v>
      </c>
      <c r="G162" s="137" t="s">
        <v>165</v>
      </c>
      <c r="H162" s="138">
        <v>604.72199999999998</v>
      </c>
      <c r="I162" s="139"/>
      <c r="J162" s="140">
        <f>ROUND(I162*H162,2)</f>
        <v>0</v>
      </c>
      <c r="K162" s="136" t="s">
        <v>141</v>
      </c>
      <c r="L162" s="32"/>
      <c r="M162" s="141" t="s">
        <v>1</v>
      </c>
      <c r="N162" s="142" t="s">
        <v>41</v>
      </c>
      <c r="P162" s="143">
        <f>O162*H162</f>
        <v>0</v>
      </c>
      <c r="Q162" s="143">
        <v>1.1900000000000001E-3</v>
      </c>
      <c r="R162" s="143">
        <f>Q162*H162</f>
        <v>0.71961918000000002</v>
      </c>
      <c r="S162" s="143">
        <v>0</v>
      </c>
      <c r="T162" s="144">
        <f>S162*H162</f>
        <v>0</v>
      </c>
      <c r="AR162" s="145" t="s">
        <v>142</v>
      </c>
      <c r="AT162" s="145" t="s">
        <v>137</v>
      </c>
      <c r="AU162" s="145" t="s">
        <v>86</v>
      </c>
      <c r="AY162" s="17" t="s">
        <v>135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84</v>
      </c>
      <c r="BK162" s="146">
        <f>ROUND(I162*H162,2)</f>
        <v>0</v>
      </c>
      <c r="BL162" s="17" t="s">
        <v>142</v>
      </c>
      <c r="BM162" s="145" t="s">
        <v>210</v>
      </c>
    </row>
    <row r="163" spans="2:65" s="12" customFormat="1" ht="11.25">
      <c r="B163" s="147"/>
      <c r="D163" s="148" t="s">
        <v>144</v>
      </c>
      <c r="E163" s="149" t="s">
        <v>1</v>
      </c>
      <c r="F163" s="150" t="s">
        <v>211</v>
      </c>
      <c r="H163" s="151">
        <v>190.38399999999999</v>
      </c>
      <c r="I163" s="152"/>
      <c r="L163" s="147"/>
      <c r="M163" s="153"/>
      <c r="T163" s="154"/>
      <c r="AT163" s="149" t="s">
        <v>144</v>
      </c>
      <c r="AU163" s="149" t="s">
        <v>86</v>
      </c>
      <c r="AV163" s="12" t="s">
        <v>86</v>
      </c>
      <c r="AW163" s="12" t="s">
        <v>32</v>
      </c>
      <c r="AX163" s="12" t="s">
        <v>76</v>
      </c>
      <c r="AY163" s="149" t="s">
        <v>135</v>
      </c>
    </row>
    <row r="164" spans="2:65" s="12" customFormat="1" ht="11.25">
      <c r="B164" s="147"/>
      <c r="D164" s="148" t="s">
        <v>144</v>
      </c>
      <c r="E164" s="149" t="s">
        <v>1</v>
      </c>
      <c r="F164" s="150" t="s">
        <v>212</v>
      </c>
      <c r="H164" s="151">
        <v>346.97199999999998</v>
      </c>
      <c r="I164" s="152"/>
      <c r="L164" s="147"/>
      <c r="M164" s="153"/>
      <c r="T164" s="154"/>
      <c r="AT164" s="149" t="s">
        <v>144</v>
      </c>
      <c r="AU164" s="149" t="s">
        <v>86</v>
      </c>
      <c r="AV164" s="12" t="s">
        <v>86</v>
      </c>
      <c r="AW164" s="12" t="s">
        <v>32</v>
      </c>
      <c r="AX164" s="12" t="s">
        <v>76</v>
      </c>
      <c r="AY164" s="149" t="s">
        <v>135</v>
      </c>
    </row>
    <row r="165" spans="2:65" s="12" customFormat="1" ht="11.25">
      <c r="B165" s="147"/>
      <c r="D165" s="148" t="s">
        <v>144</v>
      </c>
      <c r="E165" s="149" t="s">
        <v>1</v>
      </c>
      <c r="F165" s="150" t="s">
        <v>213</v>
      </c>
      <c r="H165" s="151">
        <v>67.366</v>
      </c>
      <c r="I165" s="152"/>
      <c r="L165" s="147"/>
      <c r="M165" s="153"/>
      <c r="T165" s="154"/>
      <c r="AT165" s="149" t="s">
        <v>144</v>
      </c>
      <c r="AU165" s="149" t="s">
        <v>86</v>
      </c>
      <c r="AV165" s="12" t="s">
        <v>86</v>
      </c>
      <c r="AW165" s="12" t="s">
        <v>32</v>
      </c>
      <c r="AX165" s="12" t="s">
        <v>76</v>
      </c>
      <c r="AY165" s="149" t="s">
        <v>135</v>
      </c>
    </row>
    <row r="166" spans="2:65" s="15" customFormat="1" ht="11.25">
      <c r="B166" s="168"/>
      <c r="D166" s="148" t="s">
        <v>144</v>
      </c>
      <c r="E166" s="169" t="s">
        <v>1</v>
      </c>
      <c r="F166" s="170" t="s">
        <v>206</v>
      </c>
      <c r="H166" s="171">
        <v>604.72199999999998</v>
      </c>
      <c r="I166" s="172"/>
      <c r="L166" s="168"/>
      <c r="M166" s="173"/>
      <c r="T166" s="174"/>
      <c r="AT166" s="169" t="s">
        <v>144</v>
      </c>
      <c r="AU166" s="169" t="s">
        <v>86</v>
      </c>
      <c r="AV166" s="15" t="s">
        <v>142</v>
      </c>
      <c r="AW166" s="15" t="s">
        <v>32</v>
      </c>
      <c r="AX166" s="15" t="s">
        <v>84</v>
      </c>
      <c r="AY166" s="169" t="s">
        <v>135</v>
      </c>
    </row>
    <row r="167" spans="2:65" s="1" customFormat="1" ht="24.2" customHeight="1">
      <c r="B167" s="133"/>
      <c r="C167" s="134" t="s">
        <v>214</v>
      </c>
      <c r="D167" s="134" t="s">
        <v>137</v>
      </c>
      <c r="E167" s="135" t="s">
        <v>215</v>
      </c>
      <c r="F167" s="136" t="s">
        <v>216</v>
      </c>
      <c r="G167" s="137" t="s">
        <v>165</v>
      </c>
      <c r="H167" s="138">
        <v>185.54900000000001</v>
      </c>
      <c r="I167" s="139"/>
      <c r="J167" s="140">
        <f>ROUND(I167*H167,2)</f>
        <v>0</v>
      </c>
      <c r="K167" s="136" t="s">
        <v>141</v>
      </c>
      <c r="L167" s="32"/>
      <c r="M167" s="141" t="s">
        <v>1</v>
      </c>
      <c r="N167" s="142" t="s">
        <v>41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142</v>
      </c>
      <c r="AT167" s="145" t="s">
        <v>137</v>
      </c>
      <c r="AU167" s="145" t="s">
        <v>86</v>
      </c>
      <c r="AY167" s="17" t="s">
        <v>135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84</v>
      </c>
      <c r="BK167" s="146">
        <f>ROUND(I167*H167,2)</f>
        <v>0</v>
      </c>
      <c r="BL167" s="17" t="s">
        <v>142</v>
      </c>
      <c r="BM167" s="145" t="s">
        <v>217</v>
      </c>
    </row>
    <row r="168" spans="2:65" s="1" customFormat="1" ht="24.2" customHeight="1">
      <c r="B168" s="133"/>
      <c r="C168" s="134" t="s">
        <v>218</v>
      </c>
      <c r="D168" s="134" t="s">
        <v>137</v>
      </c>
      <c r="E168" s="135" t="s">
        <v>219</v>
      </c>
      <c r="F168" s="136" t="s">
        <v>220</v>
      </c>
      <c r="G168" s="137" t="s">
        <v>165</v>
      </c>
      <c r="H168" s="138">
        <v>604.72199999999998</v>
      </c>
      <c r="I168" s="139"/>
      <c r="J168" s="140">
        <f>ROUND(I168*H168,2)</f>
        <v>0</v>
      </c>
      <c r="K168" s="136" t="s">
        <v>141</v>
      </c>
      <c r="L168" s="32"/>
      <c r="M168" s="141" t="s">
        <v>1</v>
      </c>
      <c r="N168" s="142" t="s">
        <v>41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137</v>
      </c>
      <c r="AU168" s="145" t="s">
        <v>86</v>
      </c>
      <c r="AY168" s="17" t="s">
        <v>135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84</v>
      </c>
      <c r="BK168" s="146">
        <f>ROUND(I168*H168,2)</f>
        <v>0</v>
      </c>
      <c r="BL168" s="17" t="s">
        <v>142</v>
      </c>
      <c r="BM168" s="145" t="s">
        <v>221</v>
      </c>
    </row>
    <row r="169" spans="2:65" s="1" customFormat="1" ht="21.75" customHeight="1">
      <c r="B169" s="133"/>
      <c r="C169" s="134" t="s">
        <v>8</v>
      </c>
      <c r="D169" s="134" t="s">
        <v>137</v>
      </c>
      <c r="E169" s="135" t="s">
        <v>222</v>
      </c>
      <c r="F169" s="136" t="s">
        <v>223</v>
      </c>
      <c r="G169" s="137" t="s">
        <v>165</v>
      </c>
      <c r="H169" s="138">
        <v>57.216000000000001</v>
      </c>
      <c r="I169" s="139"/>
      <c r="J169" s="140">
        <f>ROUND(I169*H169,2)</f>
        <v>0</v>
      </c>
      <c r="K169" s="136" t="s">
        <v>141</v>
      </c>
      <c r="L169" s="32"/>
      <c r="M169" s="141" t="s">
        <v>1</v>
      </c>
      <c r="N169" s="142" t="s">
        <v>41</v>
      </c>
      <c r="P169" s="143">
        <f>O169*H169</f>
        <v>0</v>
      </c>
      <c r="Q169" s="143">
        <v>6.9999999999999999E-4</v>
      </c>
      <c r="R169" s="143">
        <f>Q169*H169</f>
        <v>4.0051200000000002E-2</v>
      </c>
      <c r="S169" s="143">
        <v>0</v>
      </c>
      <c r="T169" s="144">
        <f>S169*H169</f>
        <v>0</v>
      </c>
      <c r="AR169" s="145" t="s">
        <v>142</v>
      </c>
      <c r="AT169" s="145" t="s">
        <v>137</v>
      </c>
      <c r="AU169" s="145" t="s">
        <v>86</v>
      </c>
      <c r="AY169" s="17" t="s">
        <v>135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7" t="s">
        <v>84</v>
      </c>
      <c r="BK169" s="146">
        <f>ROUND(I169*H169,2)</f>
        <v>0</v>
      </c>
      <c r="BL169" s="17" t="s">
        <v>142</v>
      </c>
      <c r="BM169" s="145" t="s">
        <v>224</v>
      </c>
    </row>
    <row r="170" spans="2:65" s="12" customFormat="1" ht="11.25">
      <c r="B170" s="147"/>
      <c r="D170" s="148" t="s">
        <v>144</v>
      </c>
      <c r="E170" s="149" t="s">
        <v>1</v>
      </c>
      <c r="F170" s="150" t="s">
        <v>225</v>
      </c>
      <c r="H170" s="151">
        <v>57.216000000000001</v>
      </c>
      <c r="I170" s="152"/>
      <c r="L170" s="147"/>
      <c r="M170" s="153"/>
      <c r="T170" s="154"/>
      <c r="AT170" s="149" t="s">
        <v>144</v>
      </c>
      <c r="AU170" s="149" t="s">
        <v>86</v>
      </c>
      <c r="AV170" s="12" t="s">
        <v>86</v>
      </c>
      <c r="AW170" s="12" t="s">
        <v>32</v>
      </c>
      <c r="AX170" s="12" t="s">
        <v>84</v>
      </c>
      <c r="AY170" s="149" t="s">
        <v>135</v>
      </c>
    </row>
    <row r="171" spans="2:65" s="1" customFormat="1" ht="21.75" customHeight="1">
      <c r="B171" s="133"/>
      <c r="C171" s="134" t="s">
        <v>226</v>
      </c>
      <c r="D171" s="134" t="s">
        <v>137</v>
      </c>
      <c r="E171" s="135" t="s">
        <v>227</v>
      </c>
      <c r="F171" s="136" t="s">
        <v>228</v>
      </c>
      <c r="G171" s="137" t="s">
        <v>165</v>
      </c>
      <c r="H171" s="138">
        <v>88.8</v>
      </c>
      <c r="I171" s="139"/>
      <c r="J171" s="140">
        <f>ROUND(I171*H171,2)</f>
        <v>0</v>
      </c>
      <c r="K171" s="136" t="s">
        <v>141</v>
      </c>
      <c r="L171" s="32"/>
      <c r="M171" s="141" t="s">
        <v>1</v>
      </c>
      <c r="N171" s="142" t="s">
        <v>41</v>
      </c>
      <c r="P171" s="143">
        <f>O171*H171</f>
        <v>0</v>
      </c>
      <c r="Q171" s="143">
        <v>7.2000000000000005E-4</v>
      </c>
      <c r="R171" s="143">
        <f>Q171*H171</f>
        <v>6.3936000000000007E-2</v>
      </c>
      <c r="S171" s="143">
        <v>0</v>
      </c>
      <c r="T171" s="144">
        <f>S171*H171</f>
        <v>0</v>
      </c>
      <c r="AR171" s="145" t="s">
        <v>142</v>
      </c>
      <c r="AT171" s="145" t="s">
        <v>137</v>
      </c>
      <c r="AU171" s="145" t="s">
        <v>86</v>
      </c>
      <c r="AY171" s="17" t="s">
        <v>135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84</v>
      </c>
      <c r="BK171" s="146">
        <f>ROUND(I171*H171,2)</f>
        <v>0</v>
      </c>
      <c r="BL171" s="17" t="s">
        <v>142</v>
      </c>
      <c r="BM171" s="145" t="s">
        <v>229</v>
      </c>
    </row>
    <row r="172" spans="2:65" s="12" customFormat="1" ht="11.25">
      <c r="B172" s="147"/>
      <c r="D172" s="148" t="s">
        <v>144</v>
      </c>
      <c r="E172" s="149" t="s">
        <v>1</v>
      </c>
      <c r="F172" s="150" t="s">
        <v>230</v>
      </c>
      <c r="H172" s="151">
        <v>88.8</v>
      </c>
      <c r="I172" s="152"/>
      <c r="L172" s="147"/>
      <c r="M172" s="153"/>
      <c r="T172" s="154"/>
      <c r="AT172" s="149" t="s">
        <v>144</v>
      </c>
      <c r="AU172" s="149" t="s">
        <v>86</v>
      </c>
      <c r="AV172" s="12" t="s">
        <v>86</v>
      </c>
      <c r="AW172" s="12" t="s">
        <v>32</v>
      </c>
      <c r="AX172" s="12" t="s">
        <v>84</v>
      </c>
      <c r="AY172" s="149" t="s">
        <v>135</v>
      </c>
    </row>
    <row r="173" spans="2:65" s="1" customFormat="1" ht="16.5" customHeight="1">
      <c r="B173" s="133"/>
      <c r="C173" s="134" t="s">
        <v>231</v>
      </c>
      <c r="D173" s="134" t="s">
        <v>137</v>
      </c>
      <c r="E173" s="135" t="s">
        <v>232</v>
      </c>
      <c r="F173" s="136" t="s">
        <v>233</v>
      </c>
      <c r="G173" s="137" t="s">
        <v>165</v>
      </c>
      <c r="H173" s="138">
        <v>57.216000000000001</v>
      </c>
      <c r="I173" s="139"/>
      <c r="J173" s="140">
        <f>ROUND(I173*H173,2)</f>
        <v>0</v>
      </c>
      <c r="K173" s="136" t="s">
        <v>141</v>
      </c>
      <c r="L173" s="32"/>
      <c r="M173" s="141" t="s">
        <v>1</v>
      </c>
      <c r="N173" s="142" t="s">
        <v>41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142</v>
      </c>
      <c r="AT173" s="145" t="s">
        <v>137</v>
      </c>
      <c r="AU173" s="145" t="s">
        <v>86</v>
      </c>
      <c r="AY173" s="17" t="s">
        <v>135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84</v>
      </c>
      <c r="BK173" s="146">
        <f>ROUND(I173*H173,2)</f>
        <v>0</v>
      </c>
      <c r="BL173" s="17" t="s">
        <v>142</v>
      </c>
      <c r="BM173" s="145" t="s">
        <v>234</v>
      </c>
    </row>
    <row r="174" spans="2:65" s="1" customFormat="1" ht="21.75" customHeight="1">
      <c r="B174" s="133"/>
      <c r="C174" s="134" t="s">
        <v>235</v>
      </c>
      <c r="D174" s="134" t="s">
        <v>137</v>
      </c>
      <c r="E174" s="135" t="s">
        <v>236</v>
      </c>
      <c r="F174" s="136" t="s">
        <v>237</v>
      </c>
      <c r="G174" s="137" t="s">
        <v>165</v>
      </c>
      <c r="H174" s="138">
        <v>88.8</v>
      </c>
      <c r="I174" s="139"/>
      <c r="J174" s="140">
        <f>ROUND(I174*H174,2)</f>
        <v>0</v>
      </c>
      <c r="K174" s="136" t="s">
        <v>141</v>
      </c>
      <c r="L174" s="32"/>
      <c r="M174" s="141" t="s">
        <v>1</v>
      </c>
      <c r="N174" s="142" t="s">
        <v>41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142</v>
      </c>
      <c r="AT174" s="145" t="s">
        <v>137</v>
      </c>
      <c r="AU174" s="145" t="s">
        <v>86</v>
      </c>
      <c r="AY174" s="17" t="s">
        <v>135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84</v>
      </c>
      <c r="BK174" s="146">
        <f>ROUND(I174*H174,2)</f>
        <v>0</v>
      </c>
      <c r="BL174" s="17" t="s">
        <v>142</v>
      </c>
      <c r="BM174" s="145" t="s">
        <v>238</v>
      </c>
    </row>
    <row r="175" spans="2:65" s="1" customFormat="1" ht="21.75" customHeight="1">
      <c r="B175" s="133"/>
      <c r="C175" s="134" t="s">
        <v>239</v>
      </c>
      <c r="D175" s="134" t="s">
        <v>137</v>
      </c>
      <c r="E175" s="135" t="s">
        <v>240</v>
      </c>
      <c r="F175" s="136" t="s">
        <v>241</v>
      </c>
      <c r="G175" s="137" t="s">
        <v>171</v>
      </c>
      <c r="H175" s="138">
        <v>34.33</v>
      </c>
      <c r="I175" s="139"/>
      <c r="J175" s="140">
        <f>ROUND(I175*H175,2)</f>
        <v>0</v>
      </c>
      <c r="K175" s="136" t="s">
        <v>141</v>
      </c>
      <c r="L175" s="32"/>
      <c r="M175" s="141" t="s">
        <v>1</v>
      </c>
      <c r="N175" s="142" t="s">
        <v>41</v>
      </c>
      <c r="P175" s="143">
        <f>O175*H175</f>
        <v>0</v>
      </c>
      <c r="Q175" s="143">
        <v>4.6000000000000001E-4</v>
      </c>
      <c r="R175" s="143">
        <f>Q175*H175</f>
        <v>1.5791799999999998E-2</v>
      </c>
      <c r="S175" s="143">
        <v>0</v>
      </c>
      <c r="T175" s="144">
        <f>S175*H175</f>
        <v>0</v>
      </c>
      <c r="AR175" s="145" t="s">
        <v>142</v>
      </c>
      <c r="AT175" s="145" t="s">
        <v>137</v>
      </c>
      <c r="AU175" s="145" t="s">
        <v>86</v>
      </c>
      <c r="AY175" s="17" t="s">
        <v>135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84</v>
      </c>
      <c r="BK175" s="146">
        <f>ROUND(I175*H175,2)</f>
        <v>0</v>
      </c>
      <c r="BL175" s="17" t="s">
        <v>142</v>
      </c>
      <c r="BM175" s="145" t="s">
        <v>242</v>
      </c>
    </row>
    <row r="176" spans="2:65" s="12" customFormat="1" ht="11.25">
      <c r="B176" s="147"/>
      <c r="D176" s="148" t="s">
        <v>144</v>
      </c>
      <c r="E176" s="149" t="s">
        <v>1</v>
      </c>
      <c r="F176" s="150" t="s">
        <v>243</v>
      </c>
      <c r="H176" s="151">
        <v>34.33</v>
      </c>
      <c r="I176" s="152"/>
      <c r="L176" s="147"/>
      <c r="M176" s="153"/>
      <c r="T176" s="154"/>
      <c r="AT176" s="149" t="s">
        <v>144</v>
      </c>
      <c r="AU176" s="149" t="s">
        <v>86</v>
      </c>
      <c r="AV176" s="12" t="s">
        <v>86</v>
      </c>
      <c r="AW176" s="12" t="s">
        <v>32</v>
      </c>
      <c r="AX176" s="12" t="s">
        <v>84</v>
      </c>
      <c r="AY176" s="149" t="s">
        <v>135</v>
      </c>
    </row>
    <row r="177" spans="2:65" s="1" customFormat="1" ht="24.2" customHeight="1">
      <c r="B177" s="133"/>
      <c r="C177" s="134" t="s">
        <v>244</v>
      </c>
      <c r="D177" s="134" t="s">
        <v>137</v>
      </c>
      <c r="E177" s="135" t="s">
        <v>245</v>
      </c>
      <c r="F177" s="136" t="s">
        <v>246</v>
      </c>
      <c r="G177" s="137" t="s">
        <v>171</v>
      </c>
      <c r="H177" s="138">
        <v>53.28</v>
      </c>
      <c r="I177" s="139"/>
      <c r="J177" s="140">
        <f>ROUND(I177*H177,2)</f>
        <v>0</v>
      </c>
      <c r="K177" s="136" t="s">
        <v>141</v>
      </c>
      <c r="L177" s="32"/>
      <c r="M177" s="141" t="s">
        <v>1</v>
      </c>
      <c r="N177" s="142" t="s">
        <v>41</v>
      </c>
      <c r="P177" s="143">
        <f>O177*H177</f>
        <v>0</v>
      </c>
      <c r="Q177" s="143">
        <v>4.8000000000000001E-4</v>
      </c>
      <c r="R177" s="143">
        <f>Q177*H177</f>
        <v>2.5574400000000001E-2</v>
      </c>
      <c r="S177" s="143">
        <v>0</v>
      </c>
      <c r="T177" s="144">
        <f>S177*H177</f>
        <v>0</v>
      </c>
      <c r="AR177" s="145" t="s">
        <v>142</v>
      </c>
      <c r="AT177" s="145" t="s">
        <v>137</v>
      </c>
      <c r="AU177" s="145" t="s">
        <v>86</v>
      </c>
      <c r="AY177" s="17" t="s">
        <v>135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7" t="s">
        <v>84</v>
      </c>
      <c r="BK177" s="146">
        <f>ROUND(I177*H177,2)</f>
        <v>0</v>
      </c>
      <c r="BL177" s="17" t="s">
        <v>142</v>
      </c>
      <c r="BM177" s="145" t="s">
        <v>247</v>
      </c>
    </row>
    <row r="178" spans="2:65" s="12" customFormat="1" ht="11.25">
      <c r="B178" s="147"/>
      <c r="D178" s="148" t="s">
        <v>144</v>
      </c>
      <c r="E178" s="149" t="s">
        <v>1</v>
      </c>
      <c r="F178" s="150" t="s">
        <v>248</v>
      </c>
      <c r="H178" s="151">
        <v>53.28</v>
      </c>
      <c r="I178" s="152"/>
      <c r="L178" s="147"/>
      <c r="M178" s="153"/>
      <c r="T178" s="154"/>
      <c r="AT178" s="149" t="s">
        <v>144</v>
      </c>
      <c r="AU178" s="149" t="s">
        <v>86</v>
      </c>
      <c r="AV178" s="12" t="s">
        <v>86</v>
      </c>
      <c r="AW178" s="12" t="s">
        <v>32</v>
      </c>
      <c r="AX178" s="12" t="s">
        <v>84</v>
      </c>
      <c r="AY178" s="149" t="s">
        <v>135</v>
      </c>
    </row>
    <row r="179" spans="2:65" s="1" customFormat="1" ht="24.2" customHeight="1">
      <c r="B179" s="133"/>
      <c r="C179" s="134" t="s">
        <v>7</v>
      </c>
      <c r="D179" s="134" t="s">
        <v>137</v>
      </c>
      <c r="E179" s="135" t="s">
        <v>249</v>
      </c>
      <c r="F179" s="136" t="s">
        <v>250</v>
      </c>
      <c r="G179" s="137" t="s">
        <v>171</v>
      </c>
      <c r="H179" s="138">
        <v>34.33</v>
      </c>
      <c r="I179" s="139"/>
      <c r="J179" s="140">
        <f>ROUND(I179*H179,2)</f>
        <v>0</v>
      </c>
      <c r="K179" s="136" t="s">
        <v>141</v>
      </c>
      <c r="L179" s="32"/>
      <c r="M179" s="141" t="s">
        <v>1</v>
      </c>
      <c r="N179" s="142" t="s">
        <v>41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142</v>
      </c>
      <c r="AT179" s="145" t="s">
        <v>137</v>
      </c>
      <c r="AU179" s="145" t="s">
        <v>86</v>
      </c>
      <c r="AY179" s="17" t="s">
        <v>135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84</v>
      </c>
      <c r="BK179" s="146">
        <f>ROUND(I179*H179,2)</f>
        <v>0</v>
      </c>
      <c r="BL179" s="17" t="s">
        <v>142</v>
      </c>
      <c r="BM179" s="145" t="s">
        <v>251</v>
      </c>
    </row>
    <row r="180" spans="2:65" s="1" customFormat="1" ht="24.2" customHeight="1">
      <c r="B180" s="133"/>
      <c r="C180" s="134" t="s">
        <v>252</v>
      </c>
      <c r="D180" s="134" t="s">
        <v>137</v>
      </c>
      <c r="E180" s="135" t="s">
        <v>253</v>
      </c>
      <c r="F180" s="136" t="s">
        <v>254</v>
      </c>
      <c r="G180" s="137" t="s">
        <v>171</v>
      </c>
      <c r="H180" s="138">
        <v>53.28</v>
      </c>
      <c r="I180" s="139"/>
      <c r="J180" s="140">
        <f>ROUND(I180*H180,2)</f>
        <v>0</v>
      </c>
      <c r="K180" s="136" t="s">
        <v>141</v>
      </c>
      <c r="L180" s="32"/>
      <c r="M180" s="141" t="s">
        <v>1</v>
      </c>
      <c r="N180" s="142" t="s">
        <v>41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142</v>
      </c>
      <c r="AT180" s="145" t="s">
        <v>137</v>
      </c>
      <c r="AU180" s="145" t="s">
        <v>86</v>
      </c>
      <c r="AY180" s="17" t="s">
        <v>135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84</v>
      </c>
      <c r="BK180" s="146">
        <f>ROUND(I180*H180,2)</f>
        <v>0</v>
      </c>
      <c r="BL180" s="17" t="s">
        <v>142</v>
      </c>
      <c r="BM180" s="145" t="s">
        <v>255</v>
      </c>
    </row>
    <row r="181" spans="2:65" s="1" customFormat="1" ht="37.9" customHeight="1">
      <c r="B181" s="133"/>
      <c r="C181" s="134" t="s">
        <v>256</v>
      </c>
      <c r="D181" s="134" t="s">
        <v>137</v>
      </c>
      <c r="E181" s="135" t="s">
        <v>257</v>
      </c>
      <c r="F181" s="136" t="s">
        <v>258</v>
      </c>
      <c r="G181" s="137" t="s">
        <v>171</v>
      </c>
      <c r="H181" s="138">
        <v>77.284000000000006</v>
      </c>
      <c r="I181" s="139"/>
      <c r="J181" s="140">
        <f>ROUND(I181*H181,2)</f>
        <v>0</v>
      </c>
      <c r="K181" s="136" t="s">
        <v>141</v>
      </c>
      <c r="L181" s="32"/>
      <c r="M181" s="141" t="s">
        <v>1</v>
      </c>
      <c r="N181" s="142" t="s">
        <v>41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142</v>
      </c>
      <c r="AT181" s="145" t="s">
        <v>137</v>
      </c>
      <c r="AU181" s="145" t="s">
        <v>86</v>
      </c>
      <c r="AY181" s="17" t="s">
        <v>135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7" t="s">
        <v>84</v>
      </c>
      <c r="BK181" s="146">
        <f>ROUND(I181*H181,2)</f>
        <v>0</v>
      </c>
      <c r="BL181" s="17" t="s">
        <v>142</v>
      </c>
      <c r="BM181" s="145" t="s">
        <v>259</v>
      </c>
    </row>
    <row r="182" spans="2:65" s="13" customFormat="1" ht="11.25">
      <c r="B182" s="155"/>
      <c r="D182" s="148" t="s">
        <v>144</v>
      </c>
      <c r="E182" s="156" t="s">
        <v>1</v>
      </c>
      <c r="F182" s="157" t="s">
        <v>260</v>
      </c>
      <c r="H182" s="156" t="s">
        <v>1</v>
      </c>
      <c r="I182" s="158"/>
      <c r="L182" s="155"/>
      <c r="M182" s="159"/>
      <c r="T182" s="160"/>
      <c r="AT182" s="156" t="s">
        <v>144</v>
      </c>
      <c r="AU182" s="156" t="s">
        <v>86</v>
      </c>
      <c r="AV182" s="13" t="s">
        <v>84</v>
      </c>
      <c r="AW182" s="13" t="s">
        <v>32</v>
      </c>
      <c r="AX182" s="13" t="s">
        <v>76</v>
      </c>
      <c r="AY182" s="156" t="s">
        <v>135</v>
      </c>
    </row>
    <row r="183" spans="2:65" s="12" customFormat="1" ht="11.25">
      <c r="B183" s="147"/>
      <c r="D183" s="148" t="s">
        <v>144</v>
      </c>
      <c r="E183" s="149" t="s">
        <v>1</v>
      </c>
      <c r="F183" s="150" t="s">
        <v>261</v>
      </c>
      <c r="H183" s="151">
        <v>522.25900000000001</v>
      </c>
      <c r="I183" s="152"/>
      <c r="L183" s="147"/>
      <c r="M183" s="153"/>
      <c r="T183" s="154"/>
      <c r="AT183" s="149" t="s">
        <v>144</v>
      </c>
      <c r="AU183" s="149" t="s">
        <v>86</v>
      </c>
      <c r="AV183" s="12" t="s">
        <v>86</v>
      </c>
      <c r="AW183" s="12" t="s">
        <v>32</v>
      </c>
      <c r="AX183" s="12" t="s">
        <v>76</v>
      </c>
      <c r="AY183" s="149" t="s">
        <v>135</v>
      </c>
    </row>
    <row r="184" spans="2:65" s="12" customFormat="1" ht="11.25">
      <c r="B184" s="147"/>
      <c r="D184" s="148" t="s">
        <v>144</v>
      </c>
      <c r="E184" s="149" t="s">
        <v>1</v>
      </c>
      <c r="F184" s="150" t="s">
        <v>262</v>
      </c>
      <c r="H184" s="151">
        <v>-411.85399999999998</v>
      </c>
      <c r="I184" s="152"/>
      <c r="L184" s="147"/>
      <c r="M184" s="153"/>
      <c r="T184" s="154"/>
      <c r="AT184" s="149" t="s">
        <v>144</v>
      </c>
      <c r="AU184" s="149" t="s">
        <v>86</v>
      </c>
      <c r="AV184" s="12" t="s">
        <v>86</v>
      </c>
      <c r="AW184" s="12" t="s">
        <v>32</v>
      </c>
      <c r="AX184" s="12" t="s">
        <v>76</v>
      </c>
      <c r="AY184" s="149" t="s">
        <v>135</v>
      </c>
    </row>
    <row r="185" spans="2:65" s="14" customFormat="1" ht="11.25">
      <c r="B185" s="161"/>
      <c r="D185" s="148" t="s">
        <v>144</v>
      </c>
      <c r="E185" s="162" t="s">
        <v>104</v>
      </c>
      <c r="F185" s="163" t="s">
        <v>180</v>
      </c>
      <c r="H185" s="164">
        <v>110.405</v>
      </c>
      <c r="I185" s="165"/>
      <c r="L185" s="161"/>
      <c r="M185" s="166"/>
      <c r="T185" s="167"/>
      <c r="AT185" s="162" t="s">
        <v>144</v>
      </c>
      <c r="AU185" s="162" t="s">
        <v>86</v>
      </c>
      <c r="AV185" s="14" t="s">
        <v>150</v>
      </c>
      <c r="AW185" s="14" t="s">
        <v>32</v>
      </c>
      <c r="AX185" s="14" t="s">
        <v>76</v>
      </c>
      <c r="AY185" s="162" t="s">
        <v>135</v>
      </c>
    </row>
    <row r="186" spans="2:65" s="12" customFormat="1" ht="11.25">
      <c r="B186" s="147"/>
      <c r="D186" s="148" t="s">
        <v>144</v>
      </c>
      <c r="E186" s="149" t="s">
        <v>1</v>
      </c>
      <c r="F186" s="150" t="s">
        <v>263</v>
      </c>
      <c r="H186" s="151">
        <v>77.284000000000006</v>
      </c>
      <c r="I186" s="152"/>
      <c r="L186" s="147"/>
      <c r="M186" s="153"/>
      <c r="T186" s="154"/>
      <c r="AT186" s="149" t="s">
        <v>144</v>
      </c>
      <c r="AU186" s="149" t="s">
        <v>86</v>
      </c>
      <c r="AV186" s="12" t="s">
        <v>86</v>
      </c>
      <c r="AW186" s="12" t="s">
        <v>32</v>
      </c>
      <c r="AX186" s="12" t="s">
        <v>84</v>
      </c>
      <c r="AY186" s="149" t="s">
        <v>135</v>
      </c>
    </row>
    <row r="187" spans="2:65" s="1" customFormat="1" ht="37.9" customHeight="1">
      <c r="B187" s="133"/>
      <c r="C187" s="134" t="s">
        <v>264</v>
      </c>
      <c r="D187" s="134" t="s">
        <v>137</v>
      </c>
      <c r="E187" s="135" t="s">
        <v>265</v>
      </c>
      <c r="F187" s="136" t="s">
        <v>266</v>
      </c>
      <c r="G187" s="137" t="s">
        <v>171</v>
      </c>
      <c r="H187" s="138">
        <v>33.122</v>
      </c>
      <c r="I187" s="139"/>
      <c r="J187" s="140">
        <f>ROUND(I187*H187,2)</f>
        <v>0</v>
      </c>
      <c r="K187" s="136" t="s">
        <v>141</v>
      </c>
      <c r="L187" s="32"/>
      <c r="M187" s="141" t="s">
        <v>1</v>
      </c>
      <c r="N187" s="142" t="s">
        <v>41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142</v>
      </c>
      <c r="AT187" s="145" t="s">
        <v>137</v>
      </c>
      <c r="AU187" s="145" t="s">
        <v>86</v>
      </c>
      <c r="AY187" s="17" t="s">
        <v>135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7" t="s">
        <v>84</v>
      </c>
      <c r="BK187" s="146">
        <f>ROUND(I187*H187,2)</f>
        <v>0</v>
      </c>
      <c r="BL187" s="17" t="s">
        <v>142</v>
      </c>
      <c r="BM187" s="145" t="s">
        <v>267</v>
      </c>
    </row>
    <row r="188" spans="2:65" s="12" customFormat="1" ht="11.25">
      <c r="B188" s="147"/>
      <c r="D188" s="148" t="s">
        <v>144</v>
      </c>
      <c r="E188" s="149" t="s">
        <v>1</v>
      </c>
      <c r="F188" s="150" t="s">
        <v>268</v>
      </c>
      <c r="H188" s="151">
        <v>33.122</v>
      </c>
      <c r="I188" s="152"/>
      <c r="L188" s="147"/>
      <c r="M188" s="153"/>
      <c r="T188" s="154"/>
      <c r="AT188" s="149" t="s">
        <v>144</v>
      </c>
      <c r="AU188" s="149" t="s">
        <v>86</v>
      </c>
      <c r="AV188" s="12" t="s">
        <v>86</v>
      </c>
      <c r="AW188" s="12" t="s">
        <v>32</v>
      </c>
      <c r="AX188" s="12" t="s">
        <v>84</v>
      </c>
      <c r="AY188" s="149" t="s">
        <v>135</v>
      </c>
    </row>
    <row r="189" spans="2:65" s="1" customFormat="1" ht="24.2" customHeight="1">
      <c r="B189" s="133"/>
      <c r="C189" s="134" t="s">
        <v>269</v>
      </c>
      <c r="D189" s="134" t="s">
        <v>137</v>
      </c>
      <c r="E189" s="135" t="s">
        <v>270</v>
      </c>
      <c r="F189" s="136" t="s">
        <v>271</v>
      </c>
      <c r="G189" s="137" t="s">
        <v>171</v>
      </c>
      <c r="H189" s="138">
        <v>288.298</v>
      </c>
      <c r="I189" s="139"/>
      <c r="J189" s="140">
        <f>ROUND(I189*H189,2)</f>
        <v>0</v>
      </c>
      <c r="K189" s="136" t="s">
        <v>141</v>
      </c>
      <c r="L189" s="32"/>
      <c r="M189" s="141" t="s">
        <v>1</v>
      </c>
      <c r="N189" s="142" t="s">
        <v>41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142</v>
      </c>
      <c r="AT189" s="145" t="s">
        <v>137</v>
      </c>
      <c r="AU189" s="145" t="s">
        <v>86</v>
      </c>
      <c r="AY189" s="17" t="s">
        <v>135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84</v>
      </c>
      <c r="BK189" s="146">
        <f>ROUND(I189*H189,2)</f>
        <v>0</v>
      </c>
      <c r="BL189" s="17" t="s">
        <v>142</v>
      </c>
      <c r="BM189" s="145" t="s">
        <v>272</v>
      </c>
    </row>
    <row r="190" spans="2:65" s="13" customFormat="1" ht="11.25">
      <c r="B190" s="155"/>
      <c r="D190" s="148" t="s">
        <v>144</v>
      </c>
      <c r="E190" s="156" t="s">
        <v>1</v>
      </c>
      <c r="F190" s="157" t="s">
        <v>273</v>
      </c>
      <c r="H190" s="156" t="s">
        <v>1</v>
      </c>
      <c r="I190" s="158"/>
      <c r="L190" s="155"/>
      <c r="M190" s="159"/>
      <c r="T190" s="160"/>
      <c r="AT190" s="156" t="s">
        <v>144</v>
      </c>
      <c r="AU190" s="156" t="s">
        <v>86</v>
      </c>
      <c r="AV190" s="13" t="s">
        <v>84</v>
      </c>
      <c r="AW190" s="13" t="s">
        <v>32</v>
      </c>
      <c r="AX190" s="13" t="s">
        <v>76</v>
      </c>
      <c r="AY190" s="156" t="s">
        <v>135</v>
      </c>
    </row>
    <row r="191" spans="2:65" s="12" customFormat="1" ht="11.25">
      <c r="B191" s="147"/>
      <c r="D191" s="148" t="s">
        <v>144</v>
      </c>
      <c r="E191" s="149" t="s">
        <v>1</v>
      </c>
      <c r="F191" s="150" t="s">
        <v>274</v>
      </c>
      <c r="H191" s="151">
        <v>288.298</v>
      </c>
      <c r="I191" s="152"/>
      <c r="L191" s="147"/>
      <c r="M191" s="153"/>
      <c r="T191" s="154"/>
      <c r="AT191" s="149" t="s">
        <v>144</v>
      </c>
      <c r="AU191" s="149" t="s">
        <v>86</v>
      </c>
      <c r="AV191" s="12" t="s">
        <v>86</v>
      </c>
      <c r="AW191" s="12" t="s">
        <v>32</v>
      </c>
      <c r="AX191" s="12" t="s">
        <v>84</v>
      </c>
      <c r="AY191" s="149" t="s">
        <v>135</v>
      </c>
    </row>
    <row r="192" spans="2:65" s="1" customFormat="1" ht="24.2" customHeight="1">
      <c r="B192" s="133"/>
      <c r="C192" s="134" t="s">
        <v>275</v>
      </c>
      <c r="D192" s="134" t="s">
        <v>137</v>
      </c>
      <c r="E192" s="135" t="s">
        <v>276</v>
      </c>
      <c r="F192" s="136" t="s">
        <v>277</v>
      </c>
      <c r="G192" s="137" t="s">
        <v>171</v>
      </c>
      <c r="H192" s="138">
        <v>123.556</v>
      </c>
      <c r="I192" s="139"/>
      <c r="J192" s="140">
        <f>ROUND(I192*H192,2)</f>
        <v>0</v>
      </c>
      <c r="K192" s="136" t="s">
        <v>141</v>
      </c>
      <c r="L192" s="32"/>
      <c r="M192" s="141" t="s">
        <v>1</v>
      </c>
      <c r="N192" s="142" t="s">
        <v>41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142</v>
      </c>
      <c r="AT192" s="145" t="s">
        <v>137</v>
      </c>
      <c r="AU192" s="145" t="s">
        <v>86</v>
      </c>
      <c r="AY192" s="17" t="s">
        <v>135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84</v>
      </c>
      <c r="BK192" s="146">
        <f>ROUND(I192*H192,2)</f>
        <v>0</v>
      </c>
      <c r="BL192" s="17" t="s">
        <v>142</v>
      </c>
      <c r="BM192" s="145" t="s">
        <v>278</v>
      </c>
    </row>
    <row r="193" spans="2:65" s="13" customFormat="1" ht="11.25">
      <c r="B193" s="155"/>
      <c r="D193" s="148" t="s">
        <v>144</v>
      </c>
      <c r="E193" s="156" t="s">
        <v>1</v>
      </c>
      <c r="F193" s="157" t="s">
        <v>273</v>
      </c>
      <c r="H193" s="156" t="s">
        <v>1</v>
      </c>
      <c r="I193" s="158"/>
      <c r="L193" s="155"/>
      <c r="M193" s="159"/>
      <c r="T193" s="160"/>
      <c r="AT193" s="156" t="s">
        <v>144</v>
      </c>
      <c r="AU193" s="156" t="s">
        <v>86</v>
      </c>
      <c r="AV193" s="13" t="s">
        <v>84</v>
      </c>
      <c r="AW193" s="13" t="s">
        <v>32</v>
      </c>
      <c r="AX193" s="13" t="s">
        <v>76</v>
      </c>
      <c r="AY193" s="156" t="s">
        <v>135</v>
      </c>
    </row>
    <row r="194" spans="2:65" s="12" customFormat="1" ht="11.25">
      <c r="B194" s="147"/>
      <c r="D194" s="148" t="s">
        <v>144</v>
      </c>
      <c r="E194" s="149" t="s">
        <v>1</v>
      </c>
      <c r="F194" s="150" t="s">
        <v>279</v>
      </c>
      <c r="H194" s="151">
        <v>123.556</v>
      </c>
      <c r="I194" s="152"/>
      <c r="L194" s="147"/>
      <c r="M194" s="153"/>
      <c r="T194" s="154"/>
      <c r="AT194" s="149" t="s">
        <v>144</v>
      </c>
      <c r="AU194" s="149" t="s">
        <v>86</v>
      </c>
      <c r="AV194" s="12" t="s">
        <v>86</v>
      </c>
      <c r="AW194" s="12" t="s">
        <v>32</v>
      </c>
      <c r="AX194" s="12" t="s">
        <v>84</v>
      </c>
      <c r="AY194" s="149" t="s">
        <v>135</v>
      </c>
    </row>
    <row r="195" spans="2:65" s="1" customFormat="1" ht="33" customHeight="1">
      <c r="B195" s="133"/>
      <c r="C195" s="134" t="s">
        <v>280</v>
      </c>
      <c r="D195" s="134" t="s">
        <v>137</v>
      </c>
      <c r="E195" s="135" t="s">
        <v>281</v>
      </c>
      <c r="F195" s="136" t="s">
        <v>282</v>
      </c>
      <c r="G195" s="137" t="s">
        <v>283</v>
      </c>
      <c r="H195" s="138">
        <v>220.81</v>
      </c>
      <c r="I195" s="139"/>
      <c r="J195" s="140">
        <f>ROUND(I195*H195,2)</f>
        <v>0</v>
      </c>
      <c r="K195" s="136" t="s">
        <v>141</v>
      </c>
      <c r="L195" s="32"/>
      <c r="M195" s="141" t="s">
        <v>1</v>
      </c>
      <c r="N195" s="142" t="s">
        <v>41</v>
      </c>
      <c r="P195" s="143">
        <f>O195*H195</f>
        <v>0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AR195" s="145" t="s">
        <v>142</v>
      </c>
      <c r="AT195" s="145" t="s">
        <v>137</v>
      </c>
      <c r="AU195" s="145" t="s">
        <v>86</v>
      </c>
      <c r="AY195" s="17" t="s">
        <v>135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7" t="s">
        <v>84</v>
      </c>
      <c r="BK195" s="146">
        <f>ROUND(I195*H195,2)</f>
        <v>0</v>
      </c>
      <c r="BL195" s="17" t="s">
        <v>142</v>
      </c>
      <c r="BM195" s="145" t="s">
        <v>284</v>
      </c>
    </row>
    <row r="196" spans="2:65" s="12" customFormat="1" ht="11.25">
      <c r="B196" s="147"/>
      <c r="D196" s="148" t="s">
        <v>144</v>
      </c>
      <c r="E196" s="149" t="s">
        <v>1</v>
      </c>
      <c r="F196" s="150" t="s">
        <v>285</v>
      </c>
      <c r="H196" s="151">
        <v>220.81</v>
      </c>
      <c r="I196" s="152"/>
      <c r="L196" s="147"/>
      <c r="M196" s="153"/>
      <c r="T196" s="154"/>
      <c r="AT196" s="149" t="s">
        <v>144</v>
      </c>
      <c r="AU196" s="149" t="s">
        <v>86</v>
      </c>
      <c r="AV196" s="12" t="s">
        <v>86</v>
      </c>
      <c r="AW196" s="12" t="s">
        <v>32</v>
      </c>
      <c r="AX196" s="12" t="s">
        <v>84</v>
      </c>
      <c r="AY196" s="149" t="s">
        <v>135</v>
      </c>
    </row>
    <row r="197" spans="2:65" s="1" customFormat="1" ht="16.5" customHeight="1">
      <c r="B197" s="133"/>
      <c r="C197" s="134" t="s">
        <v>286</v>
      </c>
      <c r="D197" s="134" t="s">
        <v>137</v>
      </c>
      <c r="E197" s="135" t="s">
        <v>287</v>
      </c>
      <c r="F197" s="136" t="s">
        <v>288</v>
      </c>
      <c r="G197" s="137" t="s">
        <v>171</v>
      </c>
      <c r="H197" s="138">
        <v>110.405</v>
      </c>
      <c r="I197" s="139"/>
      <c r="J197" s="140">
        <f>ROUND(I197*H197,2)</f>
        <v>0</v>
      </c>
      <c r="K197" s="136" t="s">
        <v>141</v>
      </c>
      <c r="L197" s="32"/>
      <c r="M197" s="141" t="s">
        <v>1</v>
      </c>
      <c r="N197" s="142" t="s">
        <v>41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142</v>
      </c>
      <c r="AT197" s="145" t="s">
        <v>137</v>
      </c>
      <c r="AU197" s="145" t="s">
        <v>86</v>
      </c>
      <c r="AY197" s="17" t="s">
        <v>135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84</v>
      </c>
      <c r="BK197" s="146">
        <f>ROUND(I197*H197,2)</f>
        <v>0</v>
      </c>
      <c r="BL197" s="17" t="s">
        <v>142</v>
      </c>
      <c r="BM197" s="145" t="s">
        <v>289</v>
      </c>
    </row>
    <row r="198" spans="2:65" s="12" customFormat="1" ht="11.25">
      <c r="B198" s="147"/>
      <c r="D198" s="148" t="s">
        <v>144</v>
      </c>
      <c r="E198" s="149" t="s">
        <v>1</v>
      </c>
      <c r="F198" s="150" t="s">
        <v>104</v>
      </c>
      <c r="H198" s="151">
        <v>110.405</v>
      </c>
      <c r="I198" s="152"/>
      <c r="L198" s="147"/>
      <c r="M198" s="153"/>
      <c r="T198" s="154"/>
      <c r="AT198" s="149" t="s">
        <v>144</v>
      </c>
      <c r="AU198" s="149" t="s">
        <v>86</v>
      </c>
      <c r="AV198" s="12" t="s">
        <v>86</v>
      </c>
      <c r="AW198" s="12" t="s">
        <v>32</v>
      </c>
      <c r="AX198" s="12" t="s">
        <v>84</v>
      </c>
      <c r="AY198" s="149" t="s">
        <v>135</v>
      </c>
    </row>
    <row r="199" spans="2:65" s="1" customFormat="1" ht="24.2" customHeight="1">
      <c r="B199" s="133"/>
      <c r="C199" s="134" t="s">
        <v>290</v>
      </c>
      <c r="D199" s="134" t="s">
        <v>137</v>
      </c>
      <c r="E199" s="135" t="s">
        <v>291</v>
      </c>
      <c r="F199" s="136" t="s">
        <v>292</v>
      </c>
      <c r="G199" s="137" t="s">
        <v>171</v>
      </c>
      <c r="H199" s="138">
        <v>411.85399999999998</v>
      </c>
      <c r="I199" s="139"/>
      <c r="J199" s="140">
        <f>ROUND(I199*H199,2)</f>
        <v>0</v>
      </c>
      <c r="K199" s="136" t="s">
        <v>141</v>
      </c>
      <c r="L199" s="32"/>
      <c r="M199" s="141" t="s">
        <v>1</v>
      </c>
      <c r="N199" s="142" t="s">
        <v>41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142</v>
      </c>
      <c r="AT199" s="145" t="s">
        <v>137</v>
      </c>
      <c r="AU199" s="145" t="s">
        <v>86</v>
      </c>
      <c r="AY199" s="17" t="s">
        <v>135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7" t="s">
        <v>84</v>
      </c>
      <c r="BK199" s="146">
        <f>ROUND(I199*H199,2)</f>
        <v>0</v>
      </c>
      <c r="BL199" s="17" t="s">
        <v>142</v>
      </c>
      <c r="BM199" s="145" t="s">
        <v>293</v>
      </c>
    </row>
    <row r="200" spans="2:65" s="12" customFormat="1" ht="11.25">
      <c r="B200" s="147"/>
      <c r="D200" s="148" t="s">
        <v>144</v>
      </c>
      <c r="E200" s="149" t="s">
        <v>1</v>
      </c>
      <c r="F200" s="150" t="s">
        <v>261</v>
      </c>
      <c r="H200" s="151">
        <v>522.25900000000001</v>
      </c>
      <c r="I200" s="152"/>
      <c r="L200" s="147"/>
      <c r="M200" s="153"/>
      <c r="T200" s="154"/>
      <c r="AT200" s="149" t="s">
        <v>144</v>
      </c>
      <c r="AU200" s="149" t="s">
        <v>86</v>
      </c>
      <c r="AV200" s="12" t="s">
        <v>86</v>
      </c>
      <c r="AW200" s="12" t="s">
        <v>32</v>
      </c>
      <c r="AX200" s="12" t="s">
        <v>76</v>
      </c>
      <c r="AY200" s="149" t="s">
        <v>135</v>
      </c>
    </row>
    <row r="201" spans="2:65" s="12" customFormat="1" ht="11.25">
      <c r="B201" s="147"/>
      <c r="D201" s="148" t="s">
        <v>144</v>
      </c>
      <c r="E201" s="149" t="s">
        <v>1</v>
      </c>
      <c r="F201" s="150" t="s">
        <v>294</v>
      </c>
      <c r="H201" s="151">
        <v>-84.7</v>
      </c>
      <c r="I201" s="152"/>
      <c r="L201" s="147"/>
      <c r="M201" s="153"/>
      <c r="T201" s="154"/>
      <c r="AT201" s="149" t="s">
        <v>144</v>
      </c>
      <c r="AU201" s="149" t="s">
        <v>86</v>
      </c>
      <c r="AV201" s="12" t="s">
        <v>86</v>
      </c>
      <c r="AW201" s="12" t="s">
        <v>32</v>
      </c>
      <c r="AX201" s="12" t="s">
        <v>76</v>
      </c>
      <c r="AY201" s="149" t="s">
        <v>135</v>
      </c>
    </row>
    <row r="202" spans="2:65" s="12" customFormat="1" ht="11.25">
      <c r="B202" s="147"/>
      <c r="D202" s="148" t="s">
        <v>144</v>
      </c>
      <c r="E202" s="149" t="s">
        <v>1</v>
      </c>
      <c r="F202" s="150" t="s">
        <v>295</v>
      </c>
      <c r="H202" s="151">
        <v>-25.704999999999998</v>
      </c>
      <c r="I202" s="152"/>
      <c r="L202" s="147"/>
      <c r="M202" s="153"/>
      <c r="T202" s="154"/>
      <c r="AT202" s="149" t="s">
        <v>144</v>
      </c>
      <c r="AU202" s="149" t="s">
        <v>86</v>
      </c>
      <c r="AV202" s="12" t="s">
        <v>86</v>
      </c>
      <c r="AW202" s="12" t="s">
        <v>32</v>
      </c>
      <c r="AX202" s="12" t="s">
        <v>76</v>
      </c>
      <c r="AY202" s="149" t="s">
        <v>135</v>
      </c>
    </row>
    <row r="203" spans="2:65" s="15" customFormat="1" ht="11.25">
      <c r="B203" s="168"/>
      <c r="D203" s="148" t="s">
        <v>144</v>
      </c>
      <c r="E203" s="169" t="s">
        <v>102</v>
      </c>
      <c r="F203" s="170" t="s">
        <v>206</v>
      </c>
      <c r="H203" s="171">
        <v>411.85399999999998</v>
      </c>
      <c r="I203" s="172"/>
      <c r="L203" s="168"/>
      <c r="M203" s="173"/>
      <c r="T203" s="174"/>
      <c r="AT203" s="169" t="s">
        <v>144</v>
      </c>
      <c r="AU203" s="169" t="s">
        <v>86</v>
      </c>
      <c r="AV203" s="15" t="s">
        <v>142</v>
      </c>
      <c r="AW203" s="15" t="s">
        <v>32</v>
      </c>
      <c r="AX203" s="15" t="s">
        <v>84</v>
      </c>
      <c r="AY203" s="169" t="s">
        <v>135</v>
      </c>
    </row>
    <row r="204" spans="2:65" s="1" customFormat="1" ht="24.2" customHeight="1">
      <c r="B204" s="133"/>
      <c r="C204" s="134" t="s">
        <v>296</v>
      </c>
      <c r="D204" s="134" t="s">
        <v>137</v>
      </c>
      <c r="E204" s="135" t="s">
        <v>297</v>
      </c>
      <c r="F204" s="136" t="s">
        <v>298</v>
      </c>
      <c r="G204" s="137" t="s">
        <v>171</v>
      </c>
      <c r="H204" s="138">
        <v>66.55</v>
      </c>
      <c r="I204" s="139"/>
      <c r="J204" s="140">
        <f>ROUND(I204*H204,2)</f>
        <v>0</v>
      </c>
      <c r="K204" s="136" t="s">
        <v>141</v>
      </c>
      <c r="L204" s="32"/>
      <c r="M204" s="141" t="s">
        <v>1</v>
      </c>
      <c r="N204" s="142" t="s">
        <v>41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142</v>
      </c>
      <c r="AT204" s="145" t="s">
        <v>137</v>
      </c>
      <c r="AU204" s="145" t="s">
        <v>86</v>
      </c>
      <c r="AY204" s="17" t="s">
        <v>135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84</v>
      </c>
      <c r="BK204" s="146">
        <f>ROUND(I204*H204,2)</f>
        <v>0</v>
      </c>
      <c r="BL204" s="17" t="s">
        <v>142</v>
      </c>
      <c r="BM204" s="145" t="s">
        <v>299</v>
      </c>
    </row>
    <row r="205" spans="2:65" s="12" customFormat="1" ht="11.25">
      <c r="B205" s="147"/>
      <c r="D205" s="148" t="s">
        <v>144</v>
      </c>
      <c r="E205" s="149" t="s">
        <v>100</v>
      </c>
      <c r="F205" s="150" t="s">
        <v>300</v>
      </c>
      <c r="H205" s="151">
        <v>66.55</v>
      </c>
      <c r="I205" s="152"/>
      <c r="L205" s="147"/>
      <c r="M205" s="153"/>
      <c r="T205" s="154"/>
      <c r="AT205" s="149" t="s">
        <v>144</v>
      </c>
      <c r="AU205" s="149" t="s">
        <v>86</v>
      </c>
      <c r="AV205" s="12" t="s">
        <v>86</v>
      </c>
      <c r="AW205" s="12" t="s">
        <v>32</v>
      </c>
      <c r="AX205" s="12" t="s">
        <v>84</v>
      </c>
      <c r="AY205" s="149" t="s">
        <v>135</v>
      </c>
    </row>
    <row r="206" spans="2:65" s="1" customFormat="1" ht="16.5" customHeight="1">
      <c r="B206" s="133"/>
      <c r="C206" s="175" t="s">
        <v>301</v>
      </c>
      <c r="D206" s="175" t="s">
        <v>302</v>
      </c>
      <c r="E206" s="176" t="s">
        <v>303</v>
      </c>
      <c r="F206" s="177" t="s">
        <v>304</v>
      </c>
      <c r="G206" s="178" t="s">
        <v>283</v>
      </c>
      <c r="H206" s="179">
        <v>133.1</v>
      </c>
      <c r="I206" s="180"/>
      <c r="J206" s="181">
        <f>ROUND(I206*H206,2)</f>
        <v>0</v>
      </c>
      <c r="K206" s="177" t="s">
        <v>141</v>
      </c>
      <c r="L206" s="182"/>
      <c r="M206" s="183" t="s">
        <v>1</v>
      </c>
      <c r="N206" s="184" t="s">
        <v>41</v>
      </c>
      <c r="P206" s="143">
        <f>O206*H206</f>
        <v>0</v>
      </c>
      <c r="Q206" s="143">
        <v>1</v>
      </c>
      <c r="R206" s="143">
        <f>Q206*H206</f>
        <v>133.1</v>
      </c>
      <c r="S206" s="143">
        <v>0</v>
      </c>
      <c r="T206" s="144">
        <f>S206*H206</f>
        <v>0</v>
      </c>
      <c r="AR206" s="145" t="s">
        <v>182</v>
      </c>
      <c r="AT206" s="145" t="s">
        <v>302</v>
      </c>
      <c r="AU206" s="145" t="s">
        <v>86</v>
      </c>
      <c r="AY206" s="17" t="s">
        <v>135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7" t="s">
        <v>84</v>
      </c>
      <c r="BK206" s="146">
        <f>ROUND(I206*H206,2)</f>
        <v>0</v>
      </c>
      <c r="BL206" s="17" t="s">
        <v>142</v>
      </c>
      <c r="BM206" s="145" t="s">
        <v>305</v>
      </c>
    </row>
    <row r="207" spans="2:65" s="12" customFormat="1" ht="11.25">
      <c r="B207" s="147"/>
      <c r="D207" s="148" t="s">
        <v>144</v>
      </c>
      <c r="F207" s="150" t="s">
        <v>306</v>
      </c>
      <c r="H207" s="151">
        <v>133.1</v>
      </c>
      <c r="I207" s="152"/>
      <c r="L207" s="147"/>
      <c r="M207" s="153"/>
      <c r="T207" s="154"/>
      <c r="AT207" s="149" t="s">
        <v>144</v>
      </c>
      <c r="AU207" s="149" t="s">
        <v>86</v>
      </c>
      <c r="AV207" s="12" t="s">
        <v>86</v>
      </c>
      <c r="AW207" s="12" t="s">
        <v>3</v>
      </c>
      <c r="AX207" s="12" t="s">
        <v>84</v>
      </c>
      <c r="AY207" s="149" t="s">
        <v>135</v>
      </c>
    </row>
    <row r="208" spans="2:65" s="1" customFormat="1" ht="24.2" customHeight="1">
      <c r="B208" s="133"/>
      <c r="C208" s="134" t="s">
        <v>307</v>
      </c>
      <c r="D208" s="134" t="s">
        <v>137</v>
      </c>
      <c r="E208" s="135" t="s">
        <v>308</v>
      </c>
      <c r="F208" s="136" t="s">
        <v>309</v>
      </c>
      <c r="G208" s="137" t="s">
        <v>165</v>
      </c>
      <c r="H208" s="138">
        <v>15</v>
      </c>
      <c r="I208" s="139"/>
      <c r="J208" s="140">
        <f>ROUND(I208*H208,2)</f>
        <v>0</v>
      </c>
      <c r="K208" s="136" t="s">
        <v>141</v>
      </c>
      <c r="L208" s="32"/>
      <c r="M208" s="141" t="s">
        <v>1</v>
      </c>
      <c r="N208" s="142" t="s">
        <v>41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AR208" s="145" t="s">
        <v>142</v>
      </c>
      <c r="AT208" s="145" t="s">
        <v>137</v>
      </c>
      <c r="AU208" s="145" t="s">
        <v>86</v>
      </c>
      <c r="AY208" s="17" t="s">
        <v>135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7" t="s">
        <v>84</v>
      </c>
      <c r="BK208" s="146">
        <f>ROUND(I208*H208,2)</f>
        <v>0</v>
      </c>
      <c r="BL208" s="17" t="s">
        <v>142</v>
      </c>
      <c r="BM208" s="145" t="s">
        <v>310</v>
      </c>
    </row>
    <row r="209" spans="2:65" s="11" customFormat="1" ht="22.9" customHeight="1">
      <c r="B209" s="121"/>
      <c r="D209" s="122" t="s">
        <v>75</v>
      </c>
      <c r="E209" s="131" t="s">
        <v>150</v>
      </c>
      <c r="F209" s="131" t="s">
        <v>311</v>
      </c>
      <c r="I209" s="124"/>
      <c r="J209" s="132">
        <f>BK209</f>
        <v>0</v>
      </c>
      <c r="L209" s="121"/>
      <c r="M209" s="126"/>
      <c r="P209" s="127">
        <f>P210</f>
        <v>0</v>
      </c>
      <c r="R209" s="127">
        <f>R210</f>
        <v>0</v>
      </c>
      <c r="T209" s="128">
        <f>T210</f>
        <v>0</v>
      </c>
      <c r="AR209" s="122" t="s">
        <v>84</v>
      </c>
      <c r="AT209" s="129" t="s">
        <v>75</v>
      </c>
      <c r="AU209" s="129" t="s">
        <v>84</v>
      </c>
      <c r="AY209" s="122" t="s">
        <v>135</v>
      </c>
      <c r="BK209" s="130">
        <f>BK210</f>
        <v>0</v>
      </c>
    </row>
    <row r="210" spans="2:65" s="1" customFormat="1" ht="21.75" customHeight="1">
      <c r="B210" s="133"/>
      <c r="C210" s="134" t="s">
        <v>312</v>
      </c>
      <c r="D210" s="134" t="s">
        <v>137</v>
      </c>
      <c r="E210" s="135" t="s">
        <v>313</v>
      </c>
      <c r="F210" s="136" t="s">
        <v>314</v>
      </c>
      <c r="G210" s="137" t="s">
        <v>140</v>
      </c>
      <c r="H210" s="138">
        <v>110</v>
      </c>
      <c r="I210" s="139"/>
      <c r="J210" s="140">
        <f>ROUND(I210*H210,2)</f>
        <v>0</v>
      </c>
      <c r="K210" s="136" t="s">
        <v>141</v>
      </c>
      <c r="L210" s="32"/>
      <c r="M210" s="141" t="s">
        <v>1</v>
      </c>
      <c r="N210" s="142" t="s">
        <v>41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AR210" s="145" t="s">
        <v>142</v>
      </c>
      <c r="AT210" s="145" t="s">
        <v>137</v>
      </c>
      <c r="AU210" s="145" t="s">
        <v>86</v>
      </c>
      <c r="AY210" s="17" t="s">
        <v>135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7" t="s">
        <v>84</v>
      </c>
      <c r="BK210" s="146">
        <f>ROUND(I210*H210,2)</f>
        <v>0</v>
      </c>
      <c r="BL210" s="17" t="s">
        <v>142</v>
      </c>
      <c r="BM210" s="145" t="s">
        <v>315</v>
      </c>
    </row>
    <row r="211" spans="2:65" s="11" customFormat="1" ht="22.9" customHeight="1">
      <c r="B211" s="121"/>
      <c r="D211" s="122" t="s">
        <v>75</v>
      </c>
      <c r="E211" s="131" t="s">
        <v>142</v>
      </c>
      <c r="F211" s="131" t="s">
        <v>316</v>
      </c>
      <c r="I211" s="124"/>
      <c r="J211" s="132">
        <f>BK211</f>
        <v>0</v>
      </c>
      <c r="L211" s="121"/>
      <c r="M211" s="126"/>
      <c r="P211" s="127">
        <f>SUM(P212:P219)</f>
        <v>0</v>
      </c>
      <c r="R211" s="127">
        <f>SUM(R212:R219)</f>
        <v>2.5444599999999999</v>
      </c>
      <c r="T211" s="128">
        <f>SUM(T212:T219)</f>
        <v>0</v>
      </c>
      <c r="AR211" s="122" t="s">
        <v>84</v>
      </c>
      <c r="AT211" s="129" t="s">
        <v>75</v>
      </c>
      <c r="AU211" s="129" t="s">
        <v>84</v>
      </c>
      <c r="AY211" s="122" t="s">
        <v>135</v>
      </c>
      <c r="BK211" s="130">
        <f>SUM(BK212:BK219)</f>
        <v>0</v>
      </c>
    </row>
    <row r="212" spans="2:65" s="1" customFormat="1" ht="16.5" customHeight="1">
      <c r="B212" s="133"/>
      <c r="C212" s="134" t="s">
        <v>317</v>
      </c>
      <c r="D212" s="134" t="s">
        <v>137</v>
      </c>
      <c r="E212" s="135" t="s">
        <v>318</v>
      </c>
      <c r="F212" s="136" t="s">
        <v>319</v>
      </c>
      <c r="G212" s="137" t="s">
        <v>171</v>
      </c>
      <c r="H212" s="138">
        <v>18.149999999999999</v>
      </c>
      <c r="I212" s="139"/>
      <c r="J212" s="140">
        <f>ROUND(I212*H212,2)</f>
        <v>0</v>
      </c>
      <c r="K212" s="136" t="s">
        <v>141</v>
      </c>
      <c r="L212" s="32"/>
      <c r="M212" s="141" t="s">
        <v>1</v>
      </c>
      <c r="N212" s="142" t="s">
        <v>41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AR212" s="145" t="s">
        <v>142</v>
      </c>
      <c r="AT212" s="145" t="s">
        <v>137</v>
      </c>
      <c r="AU212" s="145" t="s">
        <v>86</v>
      </c>
      <c r="AY212" s="17" t="s">
        <v>135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7" t="s">
        <v>84</v>
      </c>
      <c r="BK212" s="146">
        <f>ROUND(I212*H212,2)</f>
        <v>0</v>
      </c>
      <c r="BL212" s="17" t="s">
        <v>142</v>
      </c>
      <c r="BM212" s="145" t="s">
        <v>320</v>
      </c>
    </row>
    <row r="213" spans="2:65" s="12" customFormat="1" ht="11.25">
      <c r="B213" s="147"/>
      <c r="D213" s="148" t="s">
        <v>144</v>
      </c>
      <c r="E213" s="149" t="s">
        <v>98</v>
      </c>
      <c r="F213" s="150" t="s">
        <v>321</v>
      </c>
      <c r="H213" s="151">
        <v>18.149999999999999</v>
      </c>
      <c r="I213" s="152"/>
      <c r="L213" s="147"/>
      <c r="M213" s="153"/>
      <c r="T213" s="154"/>
      <c r="AT213" s="149" t="s">
        <v>144</v>
      </c>
      <c r="AU213" s="149" t="s">
        <v>86</v>
      </c>
      <c r="AV213" s="12" t="s">
        <v>86</v>
      </c>
      <c r="AW213" s="12" t="s">
        <v>32</v>
      </c>
      <c r="AX213" s="12" t="s">
        <v>84</v>
      </c>
      <c r="AY213" s="149" t="s">
        <v>135</v>
      </c>
    </row>
    <row r="214" spans="2:65" s="1" customFormat="1" ht="21.75" customHeight="1">
      <c r="B214" s="133"/>
      <c r="C214" s="134" t="s">
        <v>322</v>
      </c>
      <c r="D214" s="134" t="s">
        <v>137</v>
      </c>
      <c r="E214" s="135" t="s">
        <v>323</v>
      </c>
      <c r="F214" s="136" t="s">
        <v>324</v>
      </c>
      <c r="G214" s="137" t="s">
        <v>325</v>
      </c>
      <c r="H214" s="138">
        <v>8</v>
      </c>
      <c r="I214" s="139"/>
      <c r="J214" s="140">
        <f t="shared" ref="J214:J219" si="0">ROUND(I214*H214,2)</f>
        <v>0</v>
      </c>
      <c r="K214" s="136" t="s">
        <v>141</v>
      </c>
      <c r="L214" s="32"/>
      <c r="M214" s="141" t="s">
        <v>1</v>
      </c>
      <c r="N214" s="142" t="s">
        <v>41</v>
      </c>
      <c r="P214" s="143">
        <f t="shared" ref="P214:P219" si="1">O214*H214</f>
        <v>0</v>
      </c>
      <c r="Q214" s="143">
        <v>0.22394</v>
      </c>
      <c r="R214" s="143">
        <f t="shared" ref="R214:R219" si="2">Q214*H214</f>
        <v>1.79152</v>
      </c>
      <c r="S214" s="143">
        <v>0</v>
      </c>
      <c r="T214" s="144">
        <f t="shared" ref="T214:T219" si="3">S214*H214</f>
        <v>0</v>
      </c>
      <c r="AR214" s="145" t="s">
        <v>142</v>
      </c>
      <c r="AT214" s="145" t="s">
        <v>137</v>
      </c>
      <c r="AU214" s="145" t="s">
        <v>86</v>
      </c>
      <c r="AY214" s="17" t="s">
        <v>135</v>
      </c>
      <c r="BE214" s="146">
        <f t="shared" ref="BE214:BE219" si="4">IF(N214="základní",J214,0)</f>
        <v>0</v>
      </c>
      <c r="BF214" s="146">
        <f t="shared" ref="BF214:BF219" si="5">IF(N214="snížená",J214,0)</f>
        <v>0</v>
      </c>
      <c r="BG214" s="146">
        <f t="shared" ref="BG214:BG219" si="6">IF(N214="zákl. přenesená",J214,0)</f>
        <v>0</v>
      </c>
      <c r="BH214" s="146">
        <f t="shared" ref="BH214:BH219" si="7">IF(N214="sníž. přenesená",J214,0)</f>
        <v>0</v>
      </c>
      <c r="BI214" s="146">
        <f t="shared" ref="BI214:BI219" si="8">IF(N214="nulová",J214,0)</f>
        <v>0</v>
      </c>
      <c r="BJ214" s="17" t="s">
        <v>84</v>
      </c>
      <c r="BK214" s="146">
        <f t="shared" ref="BK214:BK219" si="9">ROUND(I214*H214,2)</f>
        <v>0</v>
      </c>
      <c r="BL214" s="17" t="s">
        <v>142</v>
      </c>
      <c r="BM214" s="145" t="s">
        <v>326</v>
      </c>
    </row>
    <row r="215" spans="2:65" s="1" customFormat="1" ht="24.2" customHeight="1">
      <c r="B215" s="133"/>
      <c r="C215" s="175" t="s">
        <v>327</v>
      </c>
      <c r="D215" s="175" t="s">
        <v>302</v>
      </c>
      <c r="E215" s="176" t="s">
        <v>328</v>
      </c>
      <c r="F215" s="177" t="s">
        <v>329</v>
      </c>
      <c r="G215" s="178" t="s">
        <v>325</v>
      </c>
      <c r="H215" s="179">
        <v>1</v>
      </c>
      <c r="I215" s="180"/>
      <c r="J215" s="181">
        <f t="shared" si="0"/>
        <v>0</v>
      </c>
      <c r="K215" s="177" t="s">
        <v>141</v>
      </c>
      <c r="L215" s="182"/>
      <c r="M215" s="183" t="s">
        <v>1</v>
      </c>
      <c r="N215" s="184" t="s">
        <v>41</v>
      </c>
      <c r="P215" s="143">
        <f t="shared" si="1"/>
        <v>0</v>
      </c>
      <c r="Q215" s="143">
        <v>8.1000000000000003E-2</v>
      </c>
      <c r="R215" s="143">
        <f t="shared" si="2"/>
        <v>8.1000000000000003E-2</v>
      </c>
      <c r="S215" s="143">
        <v>0</v>
      </c>
      <c r="T215" s="144">
        <f t="shared" si="3"/>
        <v>0</v>
      </c>
      <c r="AR215" s="145" t="s">
        <v>182</v>
      </c>
      <c r="AT215" s="145" t="s">
        <v>302</v>
      </c>
      <c r="AU215" s="145" t="s">
        <v>86</v>
      </c>
      <c r="AY215" s="17" t="s">
        <v>135</v>
      </c>
      <c r="BE215" s="146">
        <f t="shared" si="4"/>
        <v>0</v>
      </c>
      <c r="BF215" s="146">
        <f t="shared" si="5"/>
        <v>0</v>
      </c>
      <c r="BG215" s="146">
        <f t="shared" si="6"/>
        <v>0</v>
      </c>
      <c r="BH215" s="146">
        <f t="shared" si="7"/>
        <v>0</v>
      </c>
      <c r="BI215" s="146">
        <f t="shared" si="8"/>
        <v>0</v>
      </c>
      <c r="BJ215" s="17" t="s">
        <v>84</v>
      </c>
      <c r="BK215" s="146">
        <f t="shared" si="9"/>
        <v>0</v>
      </c>
      <c r="BL215" s="17" t="s">
        <v>142</v>
      </c>
      <c r="BM215" s="145" t="s">
        <v>330</v>
      </c>
    </row>
    <row r="216" spans="2:65" s="1" customFormat="1" ht="24.2" customHeight="1">
      <c r="B216" s="133"/>
      <c r="C216" s="175" t="s">
        <v>331</v>
      </c>
      <c r="D216" s="175" t="s">
        <v>302</v>
      </c>
      <c r="E216" s="176" t="s">
        <v>332</v>
      </c>
      <c r="F216" s="177" t="s">
        <v>333</v>
      </c>
      <c r="G216" s="178" t="s">
        <v>325</v>
      </c>
      <c r="H216" s="179">
        <v>3</v>
      </c>
      <c r="I216" s="180"/>
      <c r="J216" s="181">
        <f t="shared" si="0"/>
        <v>0</v>
      </c>
      <c r="K216" s="177" t="s">
        <v>141</v>
      </c>
      <c r="L216" s="182"/>
      <c r="M216" s="183" t="s">
        <v>1</v>
      </c>
      <c r="N216" s="184" t="s">
        <v>41</v>
      </c>
      <c r="P216" s="143">
        <f t="shared" si="1"/>
        <v>0</v>
      </c>
      <c r="Q216" s="143">
        <v>6.8000000000000005E-2</v>
      </c>
      <c r="R216" s="143">
        <f t="shared" si="2"/>
        <v>0.20400000000000001</v>
      </c>
      <c r="S216" s="143">
        <v>0</v>
      </c>
      <c r="T216" s="144">
        <f t="shared" si="3"/>
        <v>0</v>
      </c>
      <c r="AR216" s="145" t="s">
        <v>182</v>
      </c>
      <c r="AT216" s="145" t="s">
        <v>302</v>
      </c>
      <c r="AU216" s="145" t="s">
        <v>86</v>
      </c>
      <c r="AY216" s="17" t="s">
        <v>135</v>
      </c>
      <c r="BE216" s="146">
        <f t="shared" si="4"/>
        <v>0</v>
      </c>
      <c r="BF216" s="146">
        <f t="shared" si="5"/>
        <v>0</v>
      </c>
      <c r="BG216" s="146">
        <f t="shared" si="6"/>
        <v>0</v>
      </c>
      <c r="BH216" s="146">
        <f t="shared" si="7"/>
        <v>0</v>
      </c>
      <c r="BI216" s="146">
        <f t="shared" si="8"/>
        <v>0</v>
      </c>
      <c r="BJ216" s="17" t="s">
        <v>84</v>
      </c>
      <c r="BK216" s="146">
        <f t="shared" si="9"/>
        <v>0</v>
      </c>
      <c r="BL216" s="17" t="s">
        <v>142</v>
      </c>
      <c r="BM216" s="145" t="s">
        <v>334</v>
      </c>
    </row>
    <row r="217" spans="2:65" s="1" customFormat="1" ht="24.2" customHeight="1">
      <c r="B217" s="133"/>
      <c r="C217" s="175" t="s">
        <v>335</v>
      </c>
      <c r="D217" s="175" t="s">
        <v>302</v>
      </c>
      <c r="E217" s="176" t="s">
        <v>336</v>
      </c>
      <c r="F217" s="177" t="s">
        <v>337</v>
      </c>
      <c r="G217" s="178" t="s">
        <v>325</v>
      </c>
      <c r="H217" s="179">
        <v>4</v>
      </c>
      <c r="I217" s="180"/>
      <c r="J217" s="181">
        <f t="shared" si="0"/>
        <v>0</v>
      </c>
      <c r="K217" s="177" t="s">
        <v>141</v>
      </c>
      <c r="L217" s="182"/>
      <c r="M217" s="183" t="s">
        <v>1</v>
      </c>
      <c r="N217" s="184" t="s">
        <v>41</v>
      </c>
      <c r="P217" s="143">
        <f t="shared" si="1"/>
        <v>0</v>
      </c>
      <c r="Q217" s="143">
        <v>5.0999999999999997E-2</v>
      </c>
      <c r="R217" s="143">
        <f t="shared" si="2"/>
        <v>0.20399999999999999</v>
      </c>
      <c r="S217" s="143">
        <v>0</v>
      </c>
      <c r="T217" s="144">
        <f t="shared" si="3"/>
        <v>0</v>
      </c>
      <c r="AR217" s="145" t="s">
        <v>182</v>
      </c>
      <c r="AT217" s="145" t="s">
        <v>302</v>
      </c>
      <c r="AU217" s="145" t="s">
        <v>86</v>
      </c>
      <c r="AY217" s="17" t="s">
        <v>135</v>
      </c>
      <c r="BE217" s="146">
        <f t="shared" si="4"/>
        <v>0</v>
      </c>
      <c r="BF217" s="146">
        <f t="shared" si="5"/>
        <v>0</v>
      </c>
      <c r="BG217" s="146">
        <f t="shared" si="6"/>
        <v>0</v>
      </c>
      <c r="BH217" s="146">
        <f t="shared" si="7"/>
        <v>0</v>
      </c>
      <c r="BI217" s="146">
        <f t="shared" si="8"/>
        <v>0</v>
      </c>
      <c r="BJ217" s="17" t="s">
        <v>84</v>
      </c>
      <c r="BK217" s="146">
        <f t="shared" si="9"/>
        <v>0</v>
      </c>
      <c r="BL217" s="17" t="s">
        <v>142</v>
      </c>
      <c r="BM217" s="145" t="s">
        <v>338</v>
      </c>
    </row>
    <row r="218" spans="2:65" s="1" customFormat="1" ht="24.2" customHeight="1">
      <c r="B218" s="133"/>
      <c r="C218" s="175" t="s">
        <v>339</v>
      </c>
      <c r="D218" s="175" t="s">
        <v>302</v>
      </c>
      <c r="E218" s="176" t="s">
        <v>340</v>
      </c>
      <c r="F218" s="177" t="s">
        <v>341</v>
      </c>
      <c r="G218" s="178" t="s">
        <v>325</v>
      </c>
      <c r="H218" s="179">
        <v>1</v>
      </c>
      <c r="I218" s="180"/>
      <c r="J218" s="181">
        <f t="shared" si="0"/>
        <v>0</v>
      </c>
      <c r="K218" s="177" t="s">
        <v>141</v>
      </c>
      <c r="L218" s="182"/>
      <c r="M218" s="183" t="s">
        <v>1</v>
      </c>
      <c r="N218" s="184" t="s">
        <v>41</v>
      </c>
      <c r="P218" s="143">
        <f t="shared" si="1"/>
        <v>0</v>
      </c>
      <c r="Q218" s="143">
        <v>0.04</v>
      </c>
      <c r="R218" s="143">
        <f t="shared" si="2"/>
        <v>0.04</v>
      </c>
      <c r="S218" s="143">
        <v>0</v>
      </c>
      <c r="T218" s="144">
        <f t="shared" si="3"/>
        <v>0</v>
      </c>
      <c r="AR218" s="145" t="s">
        <v>182</v>
      </c>
      <c r="AT218" s="145" t="s">
        <v>302</v>
      </c>
      <c r="AU218" s="145" t="s">
        <v>86</v>
      </c>
      <c r="AY218" s="17" t="s">
        <v>135</v>
      </c>
      <c r="BE218" s="146">
        <f t="shared" si="4"/>
        <v>0</v>
      </c>
      <c r="BF218" s="146">
        <f t="shared" si="5"/>
        <v>0</v>
      </c>
      <c r="BG218" s="146">
        <f t="shared" si="6"/>
        <v>0</v>
      </c>
      <c r="BH218" s="146">
        <f t="shared" si="7"/>
        <v>0</v>
      </c>
      <c r="BI218" s="146">
        <f t="shared" si="8"/>
        <v>0</v>
      </c>
      <c r="BJ218" s="17" t="s">
        <v>84</v>
      </c>
      <c r="BK218" s="146">
        <f t="shared" si="9"/>
        <v>0</v>
      </c>
      <c r="BL218" s="17" t="s">
        <v>142</v>
      </c>
      <c r="BM218" s="145" t="s">
        <v>342</v>
      </c>
    </row>
    <row r="219" spans="2:65" s="1" customFormat="1" ht="21.75" customHeight="1">
      <c r="B219" s="133"/>
      <c r="C219" s="134" t="s">
        <v>343</v>
      </c>
      <c r="D219" s="134" t="s">
        <v>137</v>
      </c>
      <c r="E219" s="135" t="s">
        <v>344</v>
      </c>
      <c r="F219" s="136" t="s">
        <v>345</v>
      </c>
      <c r="G219" s="137" t="s">
        <v>325</v>
      </c>
      <c r="H219" s="138">
        <v>1</v>
      </c>
      <c r="I219" s="139"/>
      <c r="J219" s="140">
        <f t="shared" si="0"/>
        <v>0</v>
      </c>
      <c r="K219" s="136" t="s">
        <v>141</v>
      </c>
      <c r="L219" s="32"/>
      <c r="M219" s="141" t="s">
        <v>1</v>
      </c>
      <c r="N219" s="142" t="s">
        <v>41</v>
      </c>
      <c r="P219" s="143">
        <f t="shared" si="1"/>
        <v>0</v>
      </c>
      <c r="Q219" s="143">
        <v>0.22394</v>
      </c>
      <c r="R219" s="143">
        <f t="shared" si="2"/>
        <v>0.22394</v>
      </c>
      <c r="S219" s="143">
        <v>0</v>
      </c>
      <c r="T219" s="144">
        <f t="shared" si="3"/>
        <v>0</v>
      </c>
      <c r="AR219" s="145" t="s">
        <v>142</v>
      </c>
      <c r="AT219" s="145" t="s">
        <v>137</v>
      </c>
      <c r="AU219" s="145" t="s">
        <v>86</v>
      </c>
      <c r="AY219" s="17" t="s">
        <v>135</v>
      </c>
      <c r="BE219" s="146">
        <f t="shared" si="4"/>
        <v>0</v>
      </c>
      <c r="BF219" s="146">
        <f t="shared" si="5"/>
        <v>0</v>
      </c>
      <c r="BG219" s="146">
        <f t="shared" si="6"/>
        <v>0</v>
      </c>
      <c r="BH219" s="146">
        <f t="shared" si="7"/>
        <v>0</v>
      </c>
      <c r="BI219" s="146">
        <f t="shared" si="8"/>
        <v>0</v>
      </c>
      <c r="BJ219" s="17" t="s">
        <v>84</v>
      </c>
      <c r="BK219" s="146">
        <f t="shared" si="9"/>
        <v>0</v>
      </c>
      <c r="BL219" s="17" t="s">
        <v>142</v>
      </c>
      <c r="BM219" s="145" t="s">
        <v>346</v>
      </c>
    </row>
    <row r="220" spans="2:65" s="11" customFormat="1" ht="22.9" customHeight="1">
      <c r="B220" s="121"/>
      <c r="D220" s="122" t="s">
        <v>75</v>
      </c>
      <c r="E220" s="131" t="s">
        <v>182</v>
      </c>
      <c r="F220" s="131" t="s">
        <v>347</v>
      </c>
      <c r="I220" s="124"/>
      <c r="J220" s="132">
        <f>BK220</f>
        <v>0</v>
      </c>
      <c r="L220" s="121"/>
      <c r="M220" s="126"/>
      <c r="P220" s="127">
        <f>SUM(P221:P254)</f>
        <v>0</v>
      </c>
      <c r="R220" s="127">
        <f>SUM(R221:R254)</f>
        <v>21.17634</v>
      </c>
      <c r="T220" s="128">
        <f>SUM(T221:T254)</f>
        <v>0</v>
      </c>
      <c r="AR220" s="122" t="s">
        <v>84</v>
      </c>
      <c r="AT220" s="129" t="s">
        <v>75</v>
      </c>
      <c r="AU220" s="129" t="s">
        <v>84</v>
      </c>
      <c r="AY220" s="122" t="s">
        <v>135</v>
      </c>
      <c r="BK220" s="130">
        <f>SUM(BK221:BK254)</f>
        <v>0</v>
      </c>
    </row>
    <row r="221" spans="2:65" s="1" customFormat="1" ht="24.2" customHeight="1">
      <c r="B221" s="133"/>
      <c r="C221" s="134" t="s">
        <v>348</v>
      </c>
      <c r="D221" s="134" t="s">
        <v>137</v>
      </c>
      <c r="E221" s="135" t="s">
        <v>349</v>
      </c>
      <c r="F221" s="136" t="s">
        <v>350</v>
      </c>
      <c r="G221" s="137" t="s">
        <v>140</v>
      </c>
      <c r="H221" s="138">
        <v>110</v>
      </c>
      <c r="I221" s="139"/>
      <c r="J221" s="140">
        <f>ROUND(I221*H221,2)</f>
        <v>0</v>
      </c>
      <c r="K221" s="136" t="s">
        <v>141</v>
      </c>
      <c r="L221" s="32"/>
      <c r="M221" s="141" t="s">
        <v>1</v>
      </c>
      <c r="N221" s="142" t="s">
        <v>41</v>
      </c>
      <c r="P221" s="143">
        <f>O221*H221</f>
        <v>0</v>
      </c>
      <c r="Q221" s="143">
        <v>2.0000000000000002E-5</v>
      </c>
      <c r="R221" s="143">
        <f>Q221*H221</f>
        <v>2.2000000000000001E-3</v>
      </c>
      <c r="S221" s="143">
        <v>0</v>
      </c>
      <c r="T221" s="144">
        <f>S221*H221</f>
        <v>0</v>
      </c>
      <c r="AR221" s="145" t="s">
        <v>142</v>
      </c>
      <c r="AT221" s="145" t="s">
        <v>137</v>
      </c>
      <c r="AU221" s="145" t="s">
        <v>86</v>
      </c>
      <c r="AY221" s="17" t="s">
        <v>135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7" t="s">
        <v>84</v>
      </c>
      <c r="BK221" s="146">
        <f>ROUND(I221*H221,2)</f>
        <v>0</v>
      </c>
      <c r="BL221" s="17" t="s">
        <v>142</v>
      </c>
      <c r="BM221" s="145" t="s">
        <v>351</v>
      </c>
    </row>
    <row r="222" spans="2:65" s="13" customFormat="1" ht="11.25">
      <c r="B222" s="155"/>
      <c r="D222" s="148" t="s">
        <v>144</v>
      </c>
      <c r="E222" s="156" t="s">
        <v>1</v>
      </c>
      <c r="F222" s="157" t="s">
        <v>352</v>
      </c>
      <c r="H222" s="156" t="s">
        <v>1</v>
      </c>
      <c r="I222" s="158"/>
      <c r="L222" s="155"/>
      <c r="M222" s="159"/>
      <c r="T222" s="160"/>
      <c r="AT222" s="156" t="s">
        <v>144</v>
      </c>
      <c r="AU222" s="156" t="s">
        <v>86</v>
      </c>
      <c r="AV222" s="13" t="s">
        <v>84</v>
      </c>
      <c r="AW222" s="13" t="s">
        <v>32</v>
      </c>
      <c r="AX222" s="13" t="s">
        <v>76</v>
      </c>
      <c r="AY222" s="156" t="s">
        <v>135</v>
      </c>
    </row>
    <row r="223" spans="2:65" s="12" customFormat="1" ht="11.25">
      <c r="B223" s="147"/>
      <c r="D223" s="148" t="s">
        <v>144</v>
      </c>
      <c r="E223" s="149" t="s">
        <v>1</v>
      </c>
      <c r="F223" s="150" t="s">
        <v>353</v>
      </c>
      <c r="H223" s="151">
        <v>110</v>
      </c>
      <c r="I223" s="152"/>
      <c r="L223" s="147"/>
      <c r="M223" s="153"/>
      <c r="T223" s="154"/>
      <c r="AT223" s="149" t="s">
        <v>144</v>
      </c>
      <c r="AU223" s="149" t="s">
        <v>86</v>
      </c>
      <c r="AV223" s="12" t="s">
        <v>86</v>
      </c>
      <c r="AW223" s="12" t="s">
        <v>32</v>
      </c>
      <c r="AX223" s="12" t="s">
        <v>84</v>
      </c>
      <c r="AY223" s="149" t="s">
        <v>135</v>
      </c>
    </row>
    <row r="224" spans="2:65" s="1" customFormat="1" ht="24.2" customHeight="1">
      <c r="B224" s="133"/>
      <c r="C224" s="175" t="s">
        <v>354</v>
      </c>
      <c r="D224" s="175" t="s">
        <v>302</v>
      </c>
      <c r="E224" s="176" t="s">
        <v>355</v>
      </c>
      <c r="F224" s="177" t="s">
        <v>356</v>
      </c>
      <c r="G224" s="178" t="s">
        <v>325</v>
      </c>
      <c r="H224" s="179">
        <v>17</v>
      </c>
      <c r="I224" s="180"/>
      <c r="J224" s="181">
        <f>ROUND(I224*H224,2)</f>
        <v>0</v>
      </c>
      <c r="K224" s="177" t="s">
        <v>1</v>
      </c>
      <c r="L224" s="182"/>
      <c r="M224" s="183" t="s">
        <v>1</v>
      </c>
      <c r="N224" s="184" t="s">
        <v>41</v>
      </c>
      <c r="P224" s="143">
        <f>O224*H224</f>
        <v>0</v>
      </c>
      <c r="Q224" s="143">
        <v>4.802E-2</v>
      </c>
      <c r="R224" s="143">
        <f>Q224*H224</f>
        <v>0.81633999999999995</v>
      </c>
      <c r="S224" s="143">
        <v>0</v>
      </c>
      <c r="T224" s="144">
        <f>S224*H224</f>
        <v>0</v>
      </c>
      <c r="AR224" s="145" t="s">
        <v>182</v>
      </c>
      <c r="AT224" s="145" t="s">
        <v>302</v>
      </c>
      <c r="AU224" s="145" t="s">
        <v>86</v>
      </c>
      <c r="AY224" s="17" t="s">
        <v>135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7" t="s">
        <v>84</v>
      </c>
      <c r="BK224" s="146">
        <f>ROUND(I224*H224,2)</f>
        <v>0</v>
      </c>
      <c r="BL224" s="17" t="s">
        <v>142</v>
      </c>
      <c r="BM224" s="145" t="s">
        <v>357</v>
      </c>
    </row>
    <row r="225" spans="2:65" s="13" customFormat="1" ht="11.25">
      <c r="B225" s="155"/>
      <c r="D225" s="148" t="s">
        <v>144</v>
      </c>
      <c r="E225" s="156" t="s">
        <v>1</v>
      </c>
      <c r="F225" s="157" t="s">
        <v>358</v>
      </c>
      <c r="H225" s="156" t="s">
        <v>1</v>
      </c>
      <c r="I225" s="158"/>
      <c r="L225" s="155"/>
      <c r="M225" s="159"/>
      <c r="T225" s="160"/>
      <c r="AT225" s="156" t="s">
        <v>144</v>
      </c>
      <c r="AU225" s="156" t="s">
        <v>86</v>
      </c>
      <c r="AV225" s="13" t="s">
        <v>84</v>
      </c>
      <c r="AW225" s="13" t="s">
        <v>32</v>
      </c>
      <c r="AX225" s="13" t="s">
        <v>76</v>
      </c>
      <c r="AY225" s="156" t="s">
        <v>135</v>
      </c>
    </row>
    <row r="226" spans="2:65" s="12" customFormat="1" ht="11.25">
      <c r="B226" s="147"/>
      <c r="D226" s="148" t="s">
        <v>144</v>
      </c>
      <c r="E226" s="149" t="s">
        <v>1</v>
      </c>
      <c r="F226" s="150" t="s">
        <v>359</v>
      </c>
      <c r="H226" s="151">
        <v>3</v>
      </c>
      <c r="I226" s="152"/>
      <c r="L226" s="147"/>
      <c r="M226" s="153"/>
      <c r="T226" s="154"/>
      <c r="AT226" s="149" t="s">
        <v>144</v>
      </c>
      <c r="AU226" s="149" t="s">
        <v>86</v>
      </c>
      <c r="AV226" s="12" t="s">
        <v>86</v>
      </c>
      <c r="AW226" s="12" t="s">
        <v>32</v>
      </c>
      <c r="AX226" s="12" t="s">
        <v>76</v>
      </c>
      <c r="AY226" s="149" t="s">
        <v>135</v>
      </c>
    </row>
    <row r="227" spans="2:65" s="12" customFormat="1" ht="11.25">
      <c r="B227" s="147"/>
      <c r="D227" s="148" t="s">
        <v>144</v>
      </c>
      <c r="E227" s="149" t="s">
        <v>1</v>
      </c>
      <c r="F227" s="150" t="s">
        <v>360</v>
      </c>
      <c r="H227" s="151">
        <v>1</v>
      </c>
      <c r="I227" s="152"/>
      <c r="L227" s="147"/>
      <c r="M227" s="153"/>
      <c r="T227" s="154"/>
      <c r="AT227" s="149" t="s">
        <v>144</v>
      </c>
      <c r="AU227" s="149" t="s">
        <v>86</v>
      </c>
      <c r="AV227" s="12" t="s">
        <v>86</v>
      </c>
      <c r="AW227" s="12" t="s">
        <v>32</v>
      </c>
      <c r="AX227" s="12" t="s">
        <v>76</v>
      </c>
      <c r="AY227" s="149" t="s">
        <v>135</v>
      </c>
    </row>
    <row r="228" spans="2:65" s="12" customFormat="1" ht="11.25">
      <c r="B228" s="147"/>
      <c r="D228" s="148" t="s">
        <v>144</v>
      </c>
      <c r="E228" s="149" t="s">
        <v>1</v>
      </c>
      <c r="F228" s="150" t="s">
        <v>361</v>
      </c>
      <c r="H228" s="151">
        <v>8</v>
      </c>
      <c r="I228" s="152"/>
      <c r="L228" s="147"/>
      <c r="M228" s="153"/>
      <c r="T228" s="154"/>
      <c r="AT228" s="149" t="s">
        <v>144</v>
      </c>
      <c r="AU228" s="149" t="s">
        <v>86</v>
      </c>
      <c r="AV228" s="12" t="s">
        <v>86</v>
      </c>
      <c r="AW228" s="12" t="s">
        <v>32</v>
      </c>
      <c r="AX228" s="12" t="s">
        <v>76</v>
      </c>
      <c r="AY228" s="149" t="s">
        <v>135</v>
      </c>
    </row>
    <row r="229" spans="2:65" s="12" customFormat="1" ht="11.25">
      <c r="B229" s="147"/>
      <c r="D229" s="148" t="s">
        <v>144</v>
      </c>
      <c r="E229" s="149" t="s">
        <v>1</v>
      </c>
      <c r="F229" s="150" t="s">
        <v>362</v>
      </c>
      <c r="H229" s="151">
        <v>5</v>
      </c>
      <c r="I229" s="152"/>
      <c r="L229" s="147"/>
      <c r="M229" s="153"/>
      <c r="T229" s="154"/>
      <c r="AT229" s="149" t="s">
        <v>144</v>
      </c>
      <c r="AU229" s="149" t="s">
        <v>86</v>
      </c>
      <c r="AV229" s="12" t="s">
        <v>86</v>
      </c>
      <c r="AW229" s="12" t="s">
        <v>32</v>
      </c>
      <c r="AX229" s="12" t="s">
        <v>76</v>
      </c>
      <c r="AY229" s="149" t="s">
        <v>135</v>
      </c>
    </row>
    <row r="230" spans="2:65" s="14" customFormat="1" ht="11.25">
      <c r="B230" s="161"/>
      <c r="D230" s="148" t="s">
        <v>144</v>
      </c>
      <c r="E230" s="162" t="s">
        <v>1</v>
      </c>
      <c r="F230" s="163" t="s">
        <v>180</v>
      </c>
      <c r="H230" s="164">
        <v>17</v>
      </c>
      <c r="I230" s="165"/>
      <c r="L230" s="161"/>
      <c r="M230" s="166"/>
      <c r="T230" s="167"/>
      <c r="AT230" s="162" t="s">
        <v>144</v>
      </c>
      <c r="AU230" s="162" t="s">
        <v>86</v>
      </c>
      <c r="AV230" s="14" t="s">
        <v>150</v>
      </c>
      <c r="AW230" s="14" t="s">
        <v>32</v>
      </c>
      <c r="AX230" s="14" t="s">
        <v>84</v>
      </c>
      <c r="AY230" s="162" t="s">
        <v>135</v>
      </c>
    </row>
    <row r="231" spans="2:65" s="1" customFormat="1" ht="24.2" customHeight="1">
      <c r="B231" s="133"/>
      <c r="C231" s="175" t="s">
        <v>363</v>
      </c>
      <c r="D231" s="175" t="s">
        <v>302</v>
      </c>
      <c r="E231" s="176" t="s">
        <v>364</v>
      </c>
      <c r="F231" s="177" t="s">
        <v>365</v>
      </c>
      <c r="G231" s="178" t="s">
        <v>325</v>
      </c>
      <c r="H231" s="179">
        <v>4</v>
      </c>
      <c r="I231" s="180"/>
      <c r="J231" s="181">
        <f>ROUND(I231*H231,2)</f>
        <v>0</v>
      </c>
      <c r="K231" s="177" t="s">
        <v>1</v>
      </c>
      <c r="L231" s="182"/>
      <c r="M231" s="183" t="s">
        <v>1</v>
      </c>
      <c r="N231" s="184" t="s">
        <v>41</v>
      </c>
      <c r="P231" s="143">
        <f>O231*H231</f>
        <v>0</v>
      </c>
      <c r="Q231" s="143">
        <v>2.3990000000000001E-2</v>
      </c>
      <c r="R231" s="143">
        <f>Q231*H231</f>
        <v>9.5960000000000004E-2</v>
      </c>
      <c r="S231" s="143">
        <v>0</v>
      </c>
      <c r="T231" s="144">
        <f>S231*H231</f>
        <v>0</v>
      </c>
      <c r="AR231" s="145" t="s">
        <v>182</v>
      </c>
      <c r="AT231" s="145" t="s">
        <v>302</v>
      </c>
      <c r="AU231" s="145" t="s">
        <v>86</v>
      </c>
      <c r="AY231" s="17" t="s">
        <v>135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84</v>
      </c>
      <c r="BK231" s="146">
        <f>ROUND(I231*H231,2)</f>
        <v>0</v>
      </c>
      <c r="BL231" s="17" t="s">
        <v>142</v>
      </c>
      <c r="BM231" s="145" t="s">
        <v>366</v>
      </c>
    </row>
    <row r="232" spans="2:65" s="13" customFormat="1" ht="11.25">
      <c r="B232" s="155"/>
      <c r="D232" s="148" t="s">
        <v>144</v>
      </c>
      <c r="E232" s="156" t="s">
        <v>1</v>
      </c>
      <c r="F232" s="157" t="s">
        <v>358</v>
      </c>
      <c r="H232" s="156" t="s">
        <v>1</v>
      </c>
      <c r="I232" s="158"/>
      <c r="L232" s="155"/>
      <c r="M232" s="159"/>
      <c r="T232" s="160"/>
      <c r="AT232" s="156" t="s">
        <v>144</v>
      </c>
      <c r="AU232" s="156" t="s">
        <v>86</v>
      </c>
      <c r="AV232" s="13" t="s">
        <v>84</v>
      </c>
      <c r="AW232" s="13" t="s">
        <v>32</v>
      </c>
      <c r="AX232" s="13" t="s">
        <v>76</v>
      </c>
      <c r="AY232" s="156" t="s">
        <v>135</v>
      </c>
    </row>
    <row r="233" spans="2:65" s="12" customFormat="1" ht="11.25">
      <c r="B233" s="147"/>
      <c r="D233" s="148" t="s">
        <v>144</v>
      </c>
      <c r="E233" s="149" t="s">
        <v>1</v>
      </c>
      <c r="F233" s="150" t="s">
        <v>367</v>
      </c>
      <c r="H233" s="151">
        <v>2</v>
      </c>
      <c r="I233" s="152"/>
      <c r="L233" s="147"/>
      <c r="M233" s="153"/>
      <c r="T233" s="154"/>
      <c r="AT233" s="149" t="s">
        <v>144</v>
      </c>
      <c r="AU233" s="149" t="s">
        <v>86</v>
      </c>
      <c r="AV233" s="12" t="s">
        <v>86</v>
      </c>
      <c r="AW233" s="12" t="s">
        <v>32</v>
      </c>
      <c r="AX233" s="12" t="s">
        <v>76</v>
      </c>
      <c r="AY233" s="149" t="s">
        <v>135</v>
      </c>
    </row>
    <row r="234" spans="2:65" s="12" customFormat="1" ht="11.25">
      <c r="B234" s="147"/>
      <c r="D234" s="148" t="s">
        <v>144</v>
      </c>
      <c r="E234" s="149" t="s">
        <v>1</v>
      </c>
      <c r="F234" s="150" t="s">
        <v>368</v>
      </c>
      <c r="H234" s="151">
        <v>2</v>
      </c>
      <c r="I234" s="152"/>
      <c r="L234" s="147"/>
      <c r="M234" s="153"/>
      <c r="T234" s="154"/>
      <c r="AT234" s="149" t="s">
        <v>144</v>
      </c>
      <c r="AU234" s="149" t="s">
        <v>86</v>
      </c>
      <c r="AV234" s="12" t="s">
        <v>86</v>
      </c>
      <c r="AW234" s="12" t="s">
        <v>32</v>
      </c>
      <c r="AX234" s="12" t="s">
        <v>76</v>
      </c>
      <c r="AY234" s="149" t="s">
        <v>135</v>
      </c>
    </row>
    <row r="235" spans="2:65" s="14" customFormat="1" ht="11.25">
      <c r="B235" s="161"/>
      <c r="D235" s="148" t="s">
        <v>144</v>
      </c>
      <c r="E235" s="162" t="s">
        <v>1</v>
      </c>
      <c r="F235" s="163" t="s">
        <v>180</v>
      </c>
      <c r="H235" s="164">
        <v>4</v>
      </c>
      <c r="I235" s="165"/>
      <c r="L235" s="161"/>
      <c r="M235" s="166"/>
      <c r="T235" s="167"/>
      <c r="AT235" s="162" t="s">
        <v>144</v>
      </c>
      <c r="AU235" s="162" t="s">
        <v>86</v>
      </c>
      <c r="AV235" s="14" t="s">
        <v>150</v>
      </c>
      <c r="AW235" s="14" t="s">
        <v>32</v>
      </c>
      <c r="AX235" s="14" t="s">
        <v>84</v>
      </c>
      <c r="AY235" s="162" t="s">
        <v>135</v>
      </c>
    </row>
    <row r="236" spans="2:65" s="1" customFormat="1" ht="16.5" customHeight="1">
      <c r="B236" s="133"/>
      <c r="C236" s="134" t="s">
        <v>369</v>
      </c>
      <c r="D236" s="134" t="s">
        <v>137</v>
      </c>
      <c r="E236" s="135" t="s">
        <v>370</v>
      </c>
      <c r="F236" s="136" t="s">
        <v>371</v>
      </c>
      <c r="G236" s="137" t="s">
        <v>325</v>
      </c>
      <c r="H236" s="138">
        <v>1</v>
      </c>
      <c r="I236" s="139"/>
      <c r="J236" s="140">
        <f t="shared" ref="J236:J254" si="10">ROUND(I236*H236,2)</f>
        <v>0</v>
      </c>
      <c r="K236" s="136" t="s">
        <v>141</v>
      </c>
      <c r="L236" s="32"/>
      <c r="M236" s="141" t="s">
        <v>1</v>
      </c>
      <c r="N236" s="142" t="s">
        <v>41</v>
      </c>
      <c r="P236" s="143">
        <f t="shared" ref="P236:P254" si="11">O236*H236</f>
        <v>0</v>
      </c>
      <c r="Q236" s="143">
        <v>1.0000000000000001E-5</v>
      </c>
      <c r="R236" s="143">
        <f t="shared" ref="R236:R254" si="12">Q236*H236</f>
        <v>1.0000000000000001E-5</v>
      </c>
      <c r="S236" s="143">
        <v>0</v>
      </c>
      <c r="T236" s="144">
        <f t="shared" ref="T236:T254" si="13">S236*H236</f>
        <v>0</v>
      </c>
      <c r="AR236" s="145" t="s">
        <v>142</v>
      </c>
      <c r="AT236" s="145" t="s">
        <v>137</v>
      </c>
      <c r="AU236" s="145" t="s">
        <v>86</v>
      </c>
      <c r="AY236" s="17" t="s">
        <v>135</v>
      </c>
      <c r="BE236" s="146">
        <f t="shared" ref="BE236:BE254" si="14">IF(N236="základní",J236,0)</f>
        <v>0</v>
      </c>
      <c r="BF236" s="146">
        <f t="shared" ref="BF236:BF254" si="15">IF(N236="snížená",J236,0)</f>
        <v>0</v>
      </c>
      <c r="BG236" s="146">
        <f t="shared" ref="BG236:BG254" si="16">IF(N236="zákl. přenesená",J236,0)</f>
        <v>0</v>
      </c>
      <c r="BH236" s="146">
        <f t="shared" ref="BH236:BH254" si="17">IF(N236="sníž. přenesená",J236,0)</f>
        <v>0</v>
      </c>
      <c r="BI236" s="146">
        <f t="shared" ref="BI236:BI254" si="18">IF(N236="nulová",J236,0)</f>
        <v>0</v>
      </c>
      <c r="BJ236" s="17" t="s">
        <v>84</v>
      </c>
      <c r="BK236" s="146">
        <f t="shared" ref="BK236:BK254" si="19">ROUND(I236*H236,2)</f>
        <v>0</v>
      </c>
      <c r="BL236" s="17" t="s">
        <v>142</v>
      </c>
      <c r="BM236" s="145" t="s">
        <v>372</v>
      </c>
    </row>
    <row r="237" spans="2:65" s="1" customFormat="1" ht="21.75" customHeight="1">
      <c r="B237" s="133"/>
      <c r="C237" s="175" t="s">
        <v>373</v>
      </c>
      <c r="D237" s="175" t="s">
        <v>302</v>
      </c>
      <c r="E237" s="176" t="s">
        <v>374</v>
      </c>
      <c r="F237" s="177" t="s">
        <v>375</v>
      </c>
      <c r="G237" s="178" t="s">
        <v>325</v>
      </c>
      <c r="H237" s="179">
        <v>1</v>
      </c>
      <c r="I237" s="180"/>
      <c r="J237" s="181">
        <f t="shared" si="10"/>
        <v>0</v>
      </c>
      <c r="K237" s="177" t="s">
        <v>141</v>
      </c>
      <c r="L237" s="182"/>
      <c r="M237" s="183" t="s">
        <v>1</v>
      </c>
      <c r="N237" s="184" t="s">
        <v>41</v>
      </c>
      <c r="P237" s="143">
        <f t="shared" si="11"/>
        <v>0</v>
      </c>
      <c r="Q237" s="143">
        <v>6.2E-4</v>
      </c>
      <c r="R237" s="143">
        <f t="shared" si="12"/>
        <v>6.2E-4</v>
      </c>
      <c r="S237" s="143">
        <v>0</v>
      </c>
      <c r="T237" s="144">
        <f t="shared" si="13"/>
        <v>0</v>
      </c>
      <c r="AR237" s="145" t="s">
        <v>182</v>
      </c>
      <c r="AT237" s="145" t="s">
        <v>302</v>
      </c>
      <c r="AU237" s="145" t="s">
        <v>86</v>
      </c>
      <c r="AY237" s="17" t="s">
        <v>135</v>
      </c>
      <c r="BE237" s="146">
        <f t="shared" si="14"/>
        <v>0</v>
      </c>
      <c r="BF237" s="146">
        <f t="shared" si="15"/>
        <v>0</v>
      </c>
      <c r="BG237" s="146">
        <f t="shared" si="16"/>
        <v>0</v>
      </c>
      <c r="BH237" s="146">
        <f t="shared" si="17"/>
        <v>0</v>
      </c>
      <c r="BI237" s="146">
        <f t="shared" si="18"/>
        <v>0</v>
      </c>
      <c r="BJ237" s="17" t="s">
        <v>84</v>
      </c>
      <c r="BK237" s="146">
        <f t="shared" si="19"/>
        <v>0</v>
      </c>
      <c r="BL237" s="17" t="s">
        <v>142</v>
      </c>
      <c r="BM237" s="145" t="s">
        <v>376</v>
      </c>
    </row>
    <row r="238" spans="2:65" s="1" customFormat="1" ht="24.2" customHeight="1">
      <c r="B238" s="133"/>
      <c r="C238" s="134" t="s">
        <v>377</v>
      </c>
      <c r="D238" s="134" t="s">
        <v>137</v>
      </c>
      <c r="E238" s="135" t="s">
        <v>378</v>
      </c>
      <c r="F238" s="136" t="s">
        <v>379</v>
      </c>
      <c r="G238" s="137" t="s">
        <v>325</v>
      </c>
      <c r="H238" s="138">
        <v>3</v>
      </c>
      <c r="I238" s="139"/>
      <c r="J238" s="140">
        <f t="shared" si="10"/>
        <v>0</v>
      </c>
      <c r="K238" s="136" t="s">
        <v>141</v>
      </c>
      <c r="L238" s="32"/>
      <c r="M238" s="141" t="s">
        <v>1</v>
      </c>
      <c r="N238" s="142" t="s">
        <v>41</v>
      </c>
      <c r="P238" s="143">
        <f t="shared" si="11"/>
        <v>0</v>
      </c>
      <c r="Q238" s="143">
        <v>0</v>
      </c>
      <c r="R238" s="143">
        <f t="shared" si="12"/>
        <v>0</v>
      </c>
      <c r="S238" s="143">
        <v>0</v>
      </c>
      <c r="T238" s="144">
        <f t="shared" si="13"/>
        <v>0</v>
      </c>
      <c r="AR238" s="145" t="s">
        <v>142</v>
      </c>
      <c r="AT238" s="145" t="s">
        <v>137</v>
      </c>
      <c r="AU238" s="145" t="s">
        <v>86</v>
      </c>
      <c r="AY238" s="17" t="s">
        <v>135</v>
      </c>
      <c r="BE238" s="146">
        <f t="shared" si="14"/>
        <v>0</v>
      </c>
      <c r="BF238" s="146">
        <f t="shared" si="15"/>
        <v>0</v>
      </c>
      <c r="BG238" s="146">
        <f t="shared" si="16"/>
        <v>0</v>
      </c>
      <c r="BH238" s="146">
        <f t="shared" si="17"/>
        <v>0</v>
      </c>
      <c r="BI238" s="146">
        <f t="shared" si="18"/>
        <v>0</v>
      </c>
      <c r="BJ238" s="17" t="s">
        <v>84</v>
      </c>
      <c r="BK238" s="146">
        <f t="shared" si="19"/>
        <v>0</v>
      </c>
      <c r="BL238" s="17" t="s">
        <v>142</v>
      </c>
      <c r="BM238" s="145" t="s">
        <v>380</v>
      </c>
    </row>
    <row r="239" spans="2:65" s="1" customFormat="1" ht="16.5" customHeight="1">
      <c r="B239" s="133"/>
      <c r="C239" s="175" t="s">
        <v>381</v>
      </c>
      <c r="D239" s="175" t="s">
        <v>302</v>
      </c>
      <c r="E239" s="176" t="s">
        <v>382</v>
      </c>
      <c r="F239" s="177" t="s">
        <v>383</v>
      </c>
      <c r="G239" s="178" t="s">
        <v>325</v>
      </c>
      <c r="H239" s="179">
        <v>3</v>
      </c>
      <c r="I239" s="180"/>
      <c r="J239" s="181">
        <f t="shared" si="10"/>
        <v>0</v>
      </c>
      <c r="K239" s="177" t="s">
        <v>141</v>
      </c>
      <c r="L239" s="182"/>
      <c r="M239" s="183" t="s">
        <v>1</v>
      </c>
      <c r="N239" s="184" t="s">
        <v>41</v>
      </c>
      <c r="P239" s="143">
        <f t="shared" si="11"/>
        <v>0</v>
      </c>
      <c r="Q239" s="143">
        <v>5.0000000000000001E-3</v>
      </c>
      <c r="R239" s="143">
        <f t="shared" si="12"/>
        <v>1.4999999999999999E-2</v>
      </c>
      <c r="S239" s="143">
        <v>0</v>
      </c>
      <c r="T239" s="144">
        <f t="shared" si="13"/>
        <v>0</v>
      </c>
      <c r="AR239" s="145" t="s">
        <v>182</v>
      </c>
      <c r="AT239" s="145" t="s">
        <v>302</v>
      </c>
      <c r="AU239" s="145" t="s">
        <v>86</v>
      </c>
      <c r="AY239" s="17" t="s">
        <v>135</v>
      </c>
      <c r="BE239" s="146">
        <f t="shared" si="14"/>
        <v>0</v>
      </c>
      <c r="BF239" s="146">
        <f t="shared" si="15"/>
        <v>0</v>
      </c>
      <c r="BG239" s="146">
        <f t="shared" si="16"/>
        <v>0</v>
      </c>
      <c r="BH239" s="146">
        <f t="shared" si="17"/>
        <v>0</v>
      </c>
      <c r="BI239" s="146">
        <f t="shared" si="18"/>
        <v>0</v>
      </c>
      <c r="BJ239" s="17" t="s">
        <v>84</v>
      </c>
      <c r="BK239" s="146">
        <f t="shared" si="19"/>
        <v>0</v>
      </c>
      <c r="BL239" s="17" t="s">
        <v>142</v>
      </c>
      <c r="BM239" s="145" t="s">
        <v>384</v>
      </c>
    </row>
    <row r="240" spans="2:65" s="1" customFormat="1" ht="24.2" customHeight="1">
      <c r="B240" s="133"/>
      <c r="C240" s="134" t="s">
        <v>385</v>
      </c>
      <c r="D240" s="134" t="s">
        <v>137</v>
      </c>
      <c r="E240" s="135" t="s">
        <v>386</v>
      </c>
      <c r="F240" s="136" t="s">
        <v>387</v>
      </c>
      <c r="G240" s="137" t="s">
        <v>140</v>
      </c>
      <c r="H240" s="138">
        <v>110</v>
      </c>
      <c r="I240" s="139"/>
      <c r="J240" s="140">
        <f t="shared" si="10"/>
        <v>0</v>
      </c>
      <c r="K240" s="136" t="s">
        <v>141</v>
      </c>
      <c r="L240" s="32"/>
      <c r="M240" s="141" t="s">
        <v>1</v>
      </c>
      <c r="N240" s="142" t="s">
        <v>41</v>
      </c>
      <c r="P240" s="143">
        <f t="shared" si="11"/>
        <v>0</v>
      </c>
      <c r="Q240" s="143">
        <v>0</v>
      </c>
      <c r="R240" s="143">
        <f t="shared" si="12"/>
        <v>0</v>
      </c>
      <c r="S240" s="143">
        <v>0</v>
      </c>
      <c r="T240" s="144">
        <f t="shared" si="13"/>
        <v>0</v>
      </c>
      <c r="AR240" s="145" t="s">
        <v>142</v>
      </c>
      <c r="AT240" s="145" t="s">
        <v>137</v>
      </c>
      <c r="AU240" s="145" t="s">
        <v>86</v>
      </c>
      <c r="AY240" s="17" t="s">
        <v>135</v>
      </c>
      <c r="BE240" s="146">
        <f t="shared" si="14"/>
        <v>0</v>
      </c>
      <c r="BF240" s="146">
        <f t="shared" si="15"/>
        <v>0</v>
      </c>
      <c r="BG240" s="146">
        <f t="shared" si="16"/>
        <v>0</v>
      </c>
      <c r="BH240" s="146">
        <f t="shared" si="17"/>
        <v>0</v>
      </c>
      <c r="BI240" s="146">
        <f t="shared" si="18"/>
        <v>0</v>
      </c>
      <c r="BJ240" s="17" t="s">
        <v>84</v>
      </c>
      <c r="BK240" s="146">
        <f t="shared" si="19"/>
        <v>0</v>
      </c>
      <c r="BL240" s="17" t="s">
        <v>142</v>
      </c>
      <c r="BM240" s="145" t="s">
        <v>388</v>
      </c>
    </row>
    <row r="241" spans="2:65" s="1" customFormat="1" ht="24.2" customHeight="1">
      <c r="B241" s="133"/>
      <c r="C241" s="134" t="s">
        <v>389</v>
      </c>
      <c r="D241" s="134" t="s">
        <v>137</v>
      </c>
      <c r="E241" s="135" t="s">
        <v>390</v>
      </c>
      <c r="F241" s="136" t="s">
        <v>391</v>
      </c>
      <c r="G241" s="137" t="s">
        <v>325</v>
      </c>
      <c r="H241" s="138">
        <v>4</v>
      </c>
      <c r="I241" s="139"/>
      <c r="J241" s="140">
        <f t="shared" si="10"/>
        <v>0</v>
      </c>
      <c r="K241" s="136" t="s">
        <v>141</v>
      </c>
      <c r="L241" s="32"/>
      <c r="M241" s="141" t="s">
        <v>1</v>
      </c>
      <c r="N241" s="142" t="s">
        <v>41</v>
      </c>
      <c r="P241" s="143">
        <f t="shared" si="11"/>
        <v>0</v>
      </c>
      <c r="Q241" s="143">
        <v>0.41488999999999998</v>
      </c>
      <c r="R241" s="143">
        <f t="shared" si="12"/>
        <v>1.6595599999999999</v>
      </c>
      <c r="S241" s="143">
        <v>0</v>
      </c>
      <c r="T241" s="144">
        <f t="shared" si="13"/>
        <v>0</v>
      </c>
      <c r="AR241" s="145" t="s">
        <v>142</v>
      </c>
      <c r="AT241" s="145" t="s">
        <v>137</v>
      </c>
      <c r="AU241" s="145" t="s">
        <v>86</v>
      </c>
      <c r="AY241" s="17" t="s">
        <v>135</v>
      </c>
      <c r="BE241" s="146">
        <f t="shared" si="14"/>
        <v>0</v>
      </c>
      <c r="BF241" s="146">
        <f t="shared" si="15"/>
        <v>0</v>
      </c>
      <c r="BG241" s="146">
        <f t="shared" si="16"/>
        <v>0</v>
      </c>
      <c r="BH241" s="146">
        <f t="shared" si="17"/>
        <v>0</v>
      </c>
      <c r="BI241" s="146">
        <f t="shared" si="18"/>
        <v>0</v>
      </c>
      <c r="BJ241" s="17" t="s">
        <v>84</v>
      </c>
      <c r="BK241" s="146">
        <f t="shared" si="19"/>
        <v>0</v>
      </c>
      <c r="BL241" s="17" t="s">
        <v>142</v>
      </c>
      <c r="BM241" s="145" t="s">
        <v>392</v>
      </c>
    </row>
    <row r="242" spans="2:65" s="1" customFormat="1" ht="24.2" customHeight="1">
      <c r="B242" s="133"/>
      <c r="C242" s="175" t="s">
        <v>393</v>
      </c>
      <c r="D242" s="175" t="s">
        <v>302</v>
      </c>
      <c r="E242" s="176" t="s">
        <v>394</v>
      </c>
      <c r="F242" s="177" t="s">
        <v>395</v>
      </c>
      <c r="G242" s="178" t="s">
        <v>325</v>
      </c>
      <c r="H242" s="179">
        <v>3</v>
      </c>
      <c r="I242" s="180"/>
      <c r="J242" s="181">
        <f t="shared" si="10"/>
        <v>0</v>
      </c>
      <c r="K242" s="177" t="s">
        <v>141</v>
      </c>
      <c r="L242" s="182"/>
      <c r="M242" s="183" t="s">
        <v>1</v>
      </c>
      <c r="N242" s="184" t="s">
        <v>41</v>
      </c>
      <c r="P242" s="143">
        <f t="shared" si="11"/>
        <v>0</v>
      </c>
      <c r="Q242" s="143">
        <v>1.37</v>
      </c>
      <c r="R242" s="143">
        <f t="shared" si="12"/>
        <v>4.1100000000000003</v>
      </c>
      <c r="S242" s="143">
        <v>0</v>
      </c>
      <c r="T242" s="144">
        <f t="shared" si="13"/>
        <v>0</v>
      </c>
      <c r="AR242" s="145" t="s">
        <v>182</v>
      </c>
      <c r="AT242" s="145" t="s">
        <v>302</v>
      </c>
      <c r="AU242" s="145" t="s">
        <v>86</v>
      </c>
      <c r="AY242" s="17" t="s">
        <v>135</v>
      </c>
      <c r="BE242" s="146">
        <f t="shared" si="14"/>
        <v>0</v>
      </c>
      <c r="BF242" s="146">
        <f t="shared" si="15"/>
        <v>0</v>
      </c>
      <c r="BG242" s="146">
        <f t="shared" si="16"/>
        <v>0</v>
      </c>
      <c r="BH242" s="146">
        <f t="shared" si="17"/>
        <v>0</v>
      </c>
      <c r="BI242" s="146">
        <f t="shared" si="18"/>
        <v>0</v>
      </c>
      <c r="BJ242" s="17" t="s">
        <v>84</v>
      </c>
      <c r="BK242" s="146">
        <f t="shared" si="19"/>
        <v>0</v>
      </c>
      <c r="BL242" s="17" t="s">
        <v>142</v>
      </c>
      <c r="BM242" s="145" t="s">
        <v>396</v>
      </c>
    </row>
    <row r="243" spans="2:65" s="1" customFormat="1" ht="24.2" customHeight="1">
      <c r="B243" s="133"/>
      <c r="C243" s="175" t="s">
        <v>397</v>
      </c>
      <c r="D243" s="175" t="s">
        <v>302</v>
      </c>
      <c r="E243" s="176" t="s">
        <v>398</v>
      </c>
      <c r="F243" s="177" t="s">
        <v>399</v>
      </c>
      <c r="G243" s="178" t="s">
        <v>325</v>
      </c>
      <c r="H243" s="179">
        <v>1</v>
      </c>
      <c r="I243" s="180"/>
      <c r="J243" s="181">
        <f t="shared" si="10"/>
        <v>0</v>
      </c>
      <c r="K243" s="177" t="s">
        <v>1</v>
      </c>
      <c r="L243" s="182"/>
      <c r="M243" s="183" t="s">
        <v>1</v>
      </c>
      <c r="N243" s="184" t="s">
        <v>41</v>
      </c>
      <c r="P243" s="143">
        <f t="shared" si="11"/>
        <v>0</v>
      </c>
      <c r="Q243" s="143">
        <v>1.45</v>
      </c>
      <c r="R243" s="143">
        <f t="shared" si="12"/>
        <v>1.45</v>
      </c>
      <c r="S243" s="143">
        <v>0</v>
      </c>
      <c r="T243" s="144">
        <f t="shared" si="13"/>
        <v>0</v>
      </c>
      <c r="AR243" s="145" t="s">
        <v>182</v>
      </c>
      <c r="AT243" s="145" t="s">
        <v>302</v>
      </c>
      <c r="AU243" s="145" t="s">
        <v>86</v>
      </c>
      <c r="AY243" s="17" t="s">
        <v>135</v>
      </c>
      <c r="BE243" s="146">
        <f t="shared" si="14"/>
        <v>0</v>
      </c>
      <c r="BF243" s="146">
        <f t="shared" si="15"/>
        <v>0</v>
      </c>
      <c r="BG243" s="146">
        <f t="shared" si="16"/>
        <v>0</v>
      </c>
      <c r="BH243" s="146">
        <f t="shared" si="17"/>
        <v>0</v>
      </c>
      <c r="BI243" s="146">
        <f t="shared" si="18"/>
        <v>0</v>
      </c>
      <c r="BJ243" s="17" t="s">
        <v>84</v>
      </c>
      <c r="BK243" s="146">
        <f t="shared" si="19"/>
        <v>0</v>
      </c>
      <c r="BL243" s="17" t="s">
        <v>142</v>
      </c>
      <c r="BM243" s="145" t="s">
        <v>400</v>
      </c>
    </row>
    <row r="244" spans="2:65" s="1" customFormat="1" ht="24.2" customHeight="1">
      <c r="B244" s="133"/>
      <c r="C244" s="134" t="s">
        <v>401</v>
      </c>
      <c r="D244" s="134" t="s">
        <v>137</v>
      </c>
      <c r="E244" s="135" t="s">
        <v>402</v>
      </c>
      <c r="F244" s="136" t="s">
        <v>403</v>
      </c>
      <c r="G244" s="137" t="s">
        <v>325</v>
      </c>
      <c r="H244" s="138">
        <v>3</v>
      </c>
      <c r="I244" s="139"/>
      <c r="J244" s="140">
        <f t="shared" si="10"/>
        <v>0</v>
      </c>
      <c r="K244" s="136" t="s">
        <v>141</v>
      </c>
      <c r="L244" s="32"/>
      <c r="M244" s="141" t="s">
        <v>1</v>
      </c>
      <c r="N244" s="142" t="s">
        <v>41</v>
      </c>
      <c r="P244" s="143">
        <f t="shared" si="11"/>
        <v>0</v>
      </c>
      <c r="Q244" s="143">
        <v>9.8899999999999995E-3</v>
      </c>
      <c r="R244" s="143">
        <f t="shared" si="12"/>
        <v>2.9669999999999998E-2</v>
      </c>
      <c r="S244" s="143">
        <v>0</v>
      </c>
      <c r="T244" s="144">
        <f t="shared" si="13"/>
        <v>0</v>
      </c>
      <c r="AR244" s="145" t="s">
        <v>142</v>
      </c>
      <c r="AT244" s="145" t="s">
        <v>137</v>
      </c>
      <c r="AU244" s="145" t="s">
        <v>86</v>
      </c>
      <c r="AY244" s="17" t="s">
        <v>135</v>
      </c>
      <c r="BE244" s="146">
        <f t="shared" si="14"/>
        <v>0</v>
      </c>
      <c r="BF244" s="146">
        <f t="shared" si="15"/>
        <v>0</v>
      </c>
      <c r="BG244" s="146">
        <f t="shared" si="16"/>
        <v>0</v>
      </c>
      <c r="BH244" s="146">
        <f t="shared" si="17"/>
        <v>0</v>
      </c>
      <c r="BI244" s="146">
        <f t="shared" si="18"/>
        <v>0</v>
      </c>
      <c r="BJ244" s="17" t="s">
        <v>84</v>
      </c>
      <c r="BK244" s="146">
        <f t="shared" si="19"/>
        <v>0</v>
      </c>
      <c r="BL244" s="17" t="s">
        <v>142</v>
      </c>
      <c r="BM244" s="145" t="s">
        <v>404</v>
      </c>
    </row>
    <row r="245" spans="2:65" s="1" customFormat="1" ht="24.2" customHeight="1">
      <c r="B245" s="133"/>
      <c r="C245" s="134" t="s">
        <v>405</v>
      </c>
      <c r="D245" s="134" t="s">
        <v>137</v>
      </c>
      <c r="E245" s="135" t="s">
        <v>406</v>
      </c>
      <c r="F245" s="136" t="s">
        <v>407</v>
      </c>
      <c r="G245" s="137" t="s">
        <v>325</v>
      </c>
      <c r="H245" s="138">
        <v>3</v>
      </c>
      <c r="I245" s="139"/>
      <c r="J245" s="140">
        <f t="shared" si="10"/>
        <v>0</v>
      </c>
      <c r="K245" s="136" t="s">
        <v>141</v>
      </c>
      <c r="L245" s="32"/>
      <c r="M245" s="141" t="s">
        <v>1</v>
      </c>
      <c r="N245" s="142" t="s">
        <v>41</v>
      </c>
      <c r="P245" s="143">
        <f t="shared" si="11"/>
        <v>0</v>
      </c>
      <c r="Q245" s="143">
        <v>9.8899999999999995E-3</v>
      </c>
      <c r="R245" s="143">
        <f t="shared" si="12"/>
        <v>2.9669999999999998E-2</v>
      </c>
      <c r="S245" s="143">
        <v>0</v>
      </c>
      <c r="T245" s="144">
        <f t="shared" si="13"/>
        <v>0</v>
      </c>
      <c r="AR245" s="145" t="s">
        <v>142</v>
      </c>
      <c r="AT245" s="145" t="s">
        <v>137</v>
      </c>
      <c r="AU245" s="145" t="s">
        <v>86</v>
      </c>
      <c r="AY245" s="17" t="s">
        <v>135</v>
      </c>
      <c r="BE245" s="146">
        <f t="shared" si="14"/>
        <v>0</v>
      </c>
      <c r="BF245" s="146">
        <f t="shared" si="15"/>
        <v>0</v>
      </c>
      <c r="BG245" s="146">
        <f t="shared" si="16"/>
        <v>0</v>
      </c>
      <c r="BH245" s="146">
        <f t="shared" si="17"/>
        <v>0</v>
      </c>
      <c r="BI245" s="146">
        <f t="shared" si="18"/>
        <v>0</v>
      </c>
      <c r="BJ245" s="17" t="s">
        <v>84</v>
      </c>
      <c r="BK245" s="146">
        <f t="shared" si="19"/>
        <v>0</v>
      </c>
      <c r="BL245" s="17" t="s">
        <v>142</v>
      </c>
      <c r="BM245" s="145" t="s">
        <v>408</v>
      </c>
    </row>
    <row r="246" spans="2:65" s="1" customFormat="1" ht="24.2" customHeight="1">
      <c r="B246" s="133"/>
      <c r="C246" s="134" t="s">
        <v>409</v>
      </c>
      <c r="D246" s="134" t="s">
        <v>137</v>
      </c>
      <c r="E246" s="135" t="s">
        <v>410</v>
      </c>
      <c r="F246" s="136" t="s">
        <v>411</v>
      </c>
      <c r="G246" s="137" t="s">
        <v>325</v>
      </c>
      <c r="H246" s="138">
        <v>7</v>
      </c>
      <c r="I246" s="139"/>
      <c r="J246" s="140">
        <f t="shared" si="10"/>
        <v>0</v>
      </c>
      <c r="K246" s="136" t="s">
        <v>141</v>
      </c>
      <c r="L246" s="32"/>
      <c r="M246" s="141" t="s">
        <v>1</v>
      </c>
      <c r="N246" s="142" t="s">
        <v>41</v>
      </c>
      <c r="P246" s="143">
        <f t="shared" si="11"/>
        <v>0</v>
      </c>
      <c r="Q246" s="143">
        <v>9.8899999999999995E-3</v>
      </c>
      <c r="R246" s="143">
        <f t="shared" si="12"/>
        <v>6.923E-2</v>
      </c>
      <c r="S246" s="143">
        <v>0</v>
      </c>
      <c r="T246" s="144">
        <f t="shared" si="13"/>
        <v>0</v>
      </c>
      <c r="AR246" s="145" t="s">
        <v>142</v>
      </c>
      <c r="AT246" s="145" t="s">
        <v>137</v>
      </c>
      <c r="AU246" s="145" t="s">
        <v>86</v>
      </c>
      <c r="AY246" s="17" t="s">
        <v>135</v>
      </c>
      <c r="BE246" s="146">
        <f t="shared" si="14"/>
        <v>0</v>
      </c>
      <c r="BF246" s="146">
        <f t="shared" si="15"/>
        <v>0</v>
      </c>
      <c r="BG246" s="146">
        <f t="shared" si="16"/>
        <v>0</v>
      </c>
      <c r="BH246" s="146">
        <f t="shared" si="17"/>
        <v>0</v>
      </c>
      <c r="BI246" s="146">
        <f t="shared" si="18"/>
        <v>0</v>
      </c>
      <c r="BJ246" s="17" t="s">
        <v>84</v>
      </c>
      <c r="BK246" s="146">
        <f t="shared" si="19"/>
        <v>0</v>
      </c>
      <c r="BL246" s="17" t="s">
        <v>142</v>
      </c>
      <c r="BM246" s="145" t="s">
        <v>412</v>
      </c>
    </row>
    <row r="247" spans="2:65" s="1" customFormat="1" ht="24.2" customHeight="1">
      <c r="B247" s="133"/>
      <c r="C247" s="175" t="s">
        <v>413</v>
      </c>
      <c r="D247" s="175" t="s">
        <v>302</v>
      </c>
      <c r="E247" s="176" t="s">
        <v>414</v>
      </c>
      <c r="F247" s="177" t="s">
        <v>415</v>
      </c>
      <c r="G247" s="178" t="s">
        <v>325</v>
      </c>
      <c r="H247" s="179">
        <v>17</v>
      </c>
      <c r="I247" s="180"/>
      <c r="J247" s="181">
        <f t="shared" si="10"/>
        <v>0</v>
      </c>
      <c r="K247" s="177" t="s">
        <v>141</v>
      </c>
      <c r="L247" s="182"/>
      <c r="M247" s="183" t="s">
        <v>1</v>
      </c>
      <c r="N247" s="184" t="s">
        <v>41</v>
      </c>
      <c r="P247" s="143">
        <f t="shared" si="11"/>
        <v>0</v>
      </c>
      <c r="Q247" s="143">
        <v>2E-3</v>
      </c>
      <c r="R247" s="143">
        <f t="shared" si="12"/>
        <v>3.4000000000000002E-2</v>
      </c>
      <c r="S247" s="143">
        <v>0</v>
      </c>
      <c r="T247" s="144">
        <f t="shared" si="13"/>
        <v>0</v>
      </c>
      <c r="AR247" s="145" t="s">
        <v>182</v>
      </c>
      <c r="AT247" s="145" t="s">
        <v>302</v>
      </c>
      <c r="AU247" s="145" t="s">
        <v>86</v>
      </c>
      <c r="AY247" s="17" t="s">
        <v>135</v>
      </c>
      <c r="BE247" s="146">
        <f t="shared" si="14"/>
        <v>0</v>
      </c>
      <c r="BF247" s="146">
        <f t="shared" si="15"/>
        <v>0</v>
      </c>
      <c r="BG247" s="146">
        <f t="shared" si="16"/>
        <v>0</v>
      </c>
      <c r="BH247" s="146">
        <f t="shared" si="17"/>
        <v>0</v>
      </c>
      <c r="BI247" s="146">
        <f t="shared" si="18"/>
        <v>0</v>
      </c>
      <c r="BJ247" s="17" t="s">
        <v>84</v>
      </c>
      <c r="BK247" s="146">
        <f t="shared" si="19"/>
        <v>0</v>
      </c>
      <c r="BL247" s="17" t="s">
        <v>142</v>
      </c>
      <c r="BM247" s="145" t="s">
        <v>416</v>
      </c>
    </row>
    <row r="248" spans="2:65" s="1" customFormat="1" ht="16.5" customHeight="1">
      <c r="B248" s="133"/>
      <c r="C248" s="175" t="s">
        <v>417</v>
      </c>
      <c r="D248" s="175" t="s">
        <v>302</v>
      </c>
      <c r="E248" s="176" t="s">
        <v>418</v>
      </c>
      <c r="F248" s="177" t="s">
        <v>419</v>
      </c>
      <c r="G248" s="178" t="s">
        <v>325</v>
      </c>
      <c r="H248" s="179">
        <v>3</v>
      </c>
      <c r="I248" s="180"/>
      <c r="J248" s="181">
        <f t="shared" si="10"/>
        <v>0</v>
      </c>
      <c r="K248" s="177" t="s">
        <v>141</v>
      </c>
      <c r="L248" s="182"/>
      <c r="M248" s="183" t="s">
        <v>1</v>
      </c>
      <c r="N248" s="184" t="s">
        <v>41</v>
      </c>
      <c r="P248" s="143">
        <f t="shared" si="11"/>
        <v>0</v>
      </c>
      <c r="Q248" s="143">
        <v>0.26200000000000001</v>
      </c>
      <c r="R248" s="143">
        <f t="shared" si="12"/>
        <v>0.78600000000000003</v>
      </c>
      <c r="S248" s="143">
        <v>0</v>
      </c>
      <c r="T248" s="144">
        <f t="shared" si="13"/>
        <v>0</v>
      </c>
      <c r="AR248" s="145" t="s">
        <v>182</v>
      </c>
      <c r="AT248" s="145" t="s">
        <v>302</v>
      </c>
      <c r="AU248" s="145" t="s">
        <v>86</v>
      </c>
      <c r="AY248" s="17" t="s">
        <v>135</v>
      </c>
      <c r="BE248" s="146">
        <f t="shared" si="14"/>
        <v>0</v>
      </c>
      <c r="BF248" s="146">
        <f t="shared" si="15"/>
        <v>0</v>
      </c>
      <c r="BG248" s="146">
        <f t="shared" si="16"/>
        <v>0</v>
      </c>
      <c r="BH248" s="146">
        <f t="shared" si="17"/>
        <v>0</v>
      </c>
      <c r="BI248" s="146">
        <f t="shared" si="18"/>
        <v>0</v>
      </c>
      <c r="BJ248" s="17" t="s">
        <v>84</v>
      </c>
      <c r="BK248" s="146">
        <f t="shared" si="19"/>
        <v>0</v>
      </c>
      <c r="BL248" s="17" t="s">
        <v>142</v>
      </c>
      <c r="BM248" s="145" t="s">
        <v>420</v>
      </c>
    </row>
    <row r="249" spans="2:65" s="1" customFormat="1" ht="16.5" customHeight="1">
      <c r="B249" s="133"/>
      <c r="C249" s="175" t="s">
        <v>421</v>
      </c>
      <c r="D249" s="175" t="s">
        <v>302</v>
      </c>
      <c r="E249" s="176" t="s">
        <v>422</v>
      </c>
      <c r="F249" s="177" t="s">
        <v>423</v>
      </c>
      <c r="G249" s="178" t="s">
        <v>325</v>
      </c>
      <c r="H249" s="179">
        <v>3</v>
      </c>
      <c r="I249" s="180"/>
      <c r="J249" s="181">
        <f t="shared" si="10"/>
        <v>0</v>
      </c>
      <c r="K249" s="177" t="s">
        <v>141</v>
      </c>
      <c r="L249" s="182"/>
      <c r="M249" s="183" t="s">
        <v>1</v>
      </c>
      <c r="N249" s="184" t="s">
        <v>41</v>
      </c>
      <c r="P249" s="143">
        <f t="shared" si="11"/>
        <v>0</v>
      </c>
      <c r="Q249" s="143">
        <v>0.52600000000000002</v>
      </c>
      <c r="R249" s="143">
        <f t="shared" si="12"/>
        <v>1.5780000000000001</v>
      </c>
      <c r="S249" s="143">
        <v>0</v>
      </c>
      <c r="T249" s="144">
        <f t="shared" si="13"/>
        <v>0</v>
      </c>
      <c r="AR249" s="145" t="s">
        <v>182</v>
      </c>
      <c r="AT249" s="145" t="s">
        <v>302</v>
      </c>
      <c r="AU249" s="145" t="s">
        <v>86</v>
      </c>
      <c r="AY249" s="17" t="s">
        <v>135</v>
      </c>
      <c r="BE249" s="146">
        <f t="shared" si="14"/>
        <v>0</v>
      </c>
      <c r="BF249" s="146">
        <f t="shared" si="15"/>
        <v>0</v>
      </c>
      <c r="BG249" s="146">
        <f t="shared" si="16"/>
        <v>0</v>
      </c>
      <c r="BH249" s="146">
        <f t="shared" si="17"/>
        <v>0</v>
      </c>
      <c r="BI249" s="146">
        <f t="shared" si="18"/>
        <v>0</v>
      </c>
      <c r="BJ249" s="17" t="s">
        <v>84</v>
      </c>
      <c r="BK249" s="146">
        <f t="shared" si="19"/>
        <v>0</v>
      </c>
      <c r="BL249" s="17" t="s">
        <v>142</v>
      </c>
      <c r="BM249" s="145" t="s">
        <v>424</v>
      </c>
    </row>
    <row r="250" spans="2:65" s="1" customFormat="1" ht="21.75" customHeight="1">
      <c r="B250" s="133"/>
      <c r="C250" s="175" t="s">
        <v>425</v>
      </c>
      <c r="D250" s="175" t="s">
        <v>302</v>
      </c>
      <c r="E250" s="176" t="s">
        <v>426</v>
      </c>
      <c r="F250" s="177" t="s">
        <v>427</v>
      </c>
      <c r="G250" s="178" t="s">
        <v>325</v>
      </c>
      <c r="H250" s="179">
        <v>7</v>
      </c>
      <c r="I250" s="180"/>
      <c r="J250" s="181">
        <f t="shared" si="10"/>
        <v>0</v>
      </c>
      <c r="K250" s="177" t="s">
        <v>141</v>
      </c>
      <c r="L250" s="182"/>
      <c r="M250" s="183" t="s">
        <v>1</v>
      </c>
      <c r="N250" s="184" t="s">
        <v>41</v>
      </c>
      <c r="P250" s="143">
        <f t="shared" si="11"/>
        <v>0</v>
      </c>
      <c r="Q250" s="143">
        <v>1.054</v>
      </c>
      <c r="R250" s="143">
        <f t="shared" si="12"/>
        <v>7.3780000000000001</v>
      </c>
      <c r="S250" s="143">
        <v>0</v>
      </c>
      <c r="T250" s="144">
        <f t="shared" si="13"/>
        <v>0</v>
      </c>
      <c r="AR250" s="145" t="s">
        <v>182</v>
      </c>
      <c r="AT250" s="145" t="s">
        <v>302</v>
      </c>
      <c r="AU250" s="145" t="s">
        <v>86</v>
      </c>
      <c r="AY250" s="17" t="s">
        <v>135</v>
      </c>
      <c r="BE250" s="146">
        <f t="shared" si="14"/>
        <v>0</v>
      </c>
      <c r="BF250" s="146">
        <f t="shared" si="15"/>
        <v>0</v>
      </c>
      <c r="BG250" s="146">
        <f t="shared" si="16"/>
        <v>0</v>
      </c>
      <c r="BH250" s="146">
        <f t="shared" si="17"/>
        <v>0</v>
      </c>
      <c r="BI250" s="146">
        <f t="shared" si="18"/>
        <v>0</v>
      </c>
      <c r="BJ250" s="17" t="s">
        <v>84</v>
      </c>
      <c r="BK250" s="146">
        <f t="shared" si="19"/>
        <v>0</v>
      </c>
      <c r="BL250" s="17" t="s">
        <v>142</v>
      </c>
      <c r="BM250" s="145" t="s">
        <v>428</v>
      </c>
    </row>
    <row r="251" spans="2:65" s="1" customFormat="1" ht="24.2" customHeight="1">
      <c r="B251" s="133"/>
      <c r="C251" s="134" t="s">
        <v>429</v>
      </c>
      <c r="D251" s="134" t="s">
        <v>137</v>
      </c>
      <c r="E251" s="135" t="s">
        <v>430</v>
      </c>
      <c r="F251" s="136" t="s">
        <v>431</v>
      </c>
      <c r="G251" s="137" t="s">
        <v>325</v>
      </c>
      <c r="H251" s="138">
        <v>4</v>
      </c>
      <c r="I251" s="139"/>
      <c r="J251" s="140">
        <f t="shared" si="10"/>
        <v>0</v>
      </c>
      <c r="K251" s="136" t="s">
        <v>141</v>
      </c>
      <c r="L251" s="32"/>
      <c r="M251" s="141" t="s">
        <v>1</v>
      </c>
      <c r="N251" s="142" t="s">
        <v>41</v>
      </c>
      <c r="P251" s="143">
        <f t="shared" si="11"/>
        <v>0</v>
      </c>
      <c r="Q251" s="143">
        <v>1.218E-2</v>
      </c>
      <c r="R251" s="143">
        <f t="shared" si="12"/>
        <v>4.8719999999999999E-2</v>
      </c>
      <c r="S251" s="143">
        <v>0</v>
      </c>
      <c r="T251" s="144">
        <f t="shared" si="13"/>
        <v>0</v>
      </c>
      <c r="AR251" s="145" t="s">
        <v>142</v>
      </c>
      <c r="AT251" s="145" t="s">
        <v>137</v>
      </c>
      <c r="AU251" s="145" t="s">
        <v>86</v>
      </c>
      <c r="AY251" s="17" t="s">
        <v>135</v>
      </c>
      <c r="BE251" s="146">
        <f t="shared" si="14"/>
        <v>0</v>
      </c>
      <c r="BF251" s="146">
        <f t="shared" si="15"/>
        <v>0</v>
      </c>
      <c r="BG251" s="146">
        <f t="shared" si="16"/>
        <v>0</v>
      </c>
      <c r="BH251" s="146">
        <f t="shared" si="17"/>
        <v>0</v>
      </c>
      <c r="BI251" s="146">
        <f t="shared" si="18"/>
        <v>0</v>
      </c>
      <c r="BJ251" s="17" t="s">
        <v>84</v>
      </c>
      <c r="BK251" s="146">
        <f t="shared" si="19"/>
        <v>0</v>
      </c>
      <c r="BL251" s="17" t="s">
        <v>142</v>
      </c>
      <c r="BM251" s="145" t="s">
        <v>432</v>
      </c>
    </row>
    <row r="252" spans="2:65" s="1" customFormat="1" ht="33" customHeight="1">
      <c r="B252" s="133"/>
      <c r="C252" s="175" t="s">
        <v>433</v>
      </c>
      <c r="D252" s="175" t="s">
        <v>302</v>
      </c>
      <c r="E252" s="176" t="s">
        <v>434</v>
      </c>
      <c r="F252" s="177" t="s">
        <v>435</v>
      </c>
      <c r="G252" s="178" t="s">
        <v>325</v>
      </c>
      <c r="H252" s="179">
        <v>4</v>
      </c>
      <c r="I252" s="180"/>
      <c r="J252" s="181">
        <f t="shared" si="10"/>
        <v>0</v>
      </c>
      <c r="K252" s="177" t="s">
        <v>141</v>
      </c>
      <c r="L252" s="182"/>
      <c r="M252" s="183" t="s">
        <v>1</v>
      </c>
      <c r="N252" s="184" t="s">
        <v>41</v>
      </c>
      <c r="P252" s="143">
        <f t="shared" si="11"/>
        <v>0</v>
      </c>
      <c r="Q252" s="143">
        <v>0.505</v>
      </c>
      <c r="R252" s="143">
        <f t="shared" si="12"/>
        <v>2.02</v>
      </c>
      <c r="S252" s="143">
        <v>0</v>
      </c>
      <c r="T252" s="144">
        <f t="shared" si="13"/>
        <v>0</v>
      </c>
      <c r="AR252" s="145" t="s">
        <v>182</v>
      </c>
      <c r="AT252" s="145" t="s">
        <v>302</v>
      </c>
      <c r="AU252" s="145" t="s">
        <v>86</v>
      </c>
      <c r="AY252" s="17" t="s">
        <v>135</v>
      </c>
      <c r="BE252" s="146">
        <f t="shared" si="14"/>
        <v>0</v>
      </c>
      <c r="BF252" s="146">
        <f t="shared" si="15"/>
        <v>0</v>
      </c>
      <c r="BG252" s="146">
        <f t="shared" si="16"/>
        <v>0</v>
      </c>
      <c r="BH252" s="146">
        <f t="shared" si="17"/>
        <v>0</v>
      </c>
      <c r="BI252" s="146">
        <f t="shared" si="18"/>
        <v>0</v>
      </c>
      <c r="BJ252" s="17" t="s">
        <v>84</v>
      </c>
      <c r="BK252" s="146">
        <f t="shared" si="19"/>
        <v>0</v>
      </c>
      <c r="BL252" s="17" t="s">
        <v>142</v>
      </c>
      <c r="BM252" s="145" t="s">
        <v>436</v>
      </c>
    </row>
    <row r="253" spans="2:65" s="1" customFormat="1" ht="24.2" customHeight="1">
      <c r="B253" s="133"/>
      <c r="C253" s="134" t="s">
        <v>437</v>
      </c>
      <c r="D253" s="134" t="s">
        <v>137</v>
      </c>
      <c r="E253" s="135" t="s">
        <v>438</v>
      </c>
      <c r="F253" s="136" t="s">
        <v>439</v>
      </c>
      <c r="G253" s="137" t="s">
        <v>325</v>
      </c>
      <c r="H253" s="138">
        <v>4</v>
      </c>
      <c r="I253" s="139"/>
      <c r="J253" s="140">
        <f t="shared" si="10"/>
        <v>0</v>
      </c>
      <c r="K253" s="136" t="s">
        <v>141</v>
      </c>
      <c r="L253" s="32"/>
      <c r="M253" s="141" t="s">
        <v>1</v>
      </c>
      <c r="N253" s="142" t="s">
        <v>41</v>
      </c>
      <c r="P253" s="143">
        <f t="shared" si="11"/>
        <v>0</v>
      </c>
      <c r="Q253" s="143">
        <v>0.21734000000000001</v>
      </c>
      <c r="R253" s="143">
        <f t="shared" si="12"/>
        <v>0.86936000000000002</v>
      </c>
      <c r="S253" s="143">
        <v>0</v>
      </c>
      <c r="T253" s="144">
        <f t="shared" si="13"/>
        <v>0</v>
      </c>
      <c r="AR253" s="145" t="s">
        <v>142</v>
      </c>
      <c r="AT253" s="145" t="s">
        <v>137</v>
      </c>
      <c r="AU253" s="145" t="s">
        <v>86</v>
      </c>
      <c r="AY253" s="17" t="s">
        <v>135</v>
      </c>
      <c r="BE253" s="146">
        <f t="shared" si="14"/>
        <v>0</v>
      </c>
      <c r="BF253" s="146">
        <f t="shared" si="15"/>
        <v>0</v>
      </c>
      <c r="BG253" s="146">
        <f t="shared" si="16"/>
        <v>0</v>
      </c>
      <c r="BH253" s="146">
        <f t="shared" si="17"/>
        <v>0</v>
      </c>
      <c r="BI253" s="146">
        <f t="shared" si="18"/>
        <v>0</v>
      </c>
      <c r="BJ253" s="17" t="s">
        <v>84</v>
      </c>
      <c r="BK253" s="146">
        <f t="shared" si="19"/>
        <v>0</v>
      </c>
      <c r="BL253" s="17" t="s">
        <v>142</v>
      </c>
      <c r="BM253" s="145" t="s">
        <v>440</v>
      </c>
    </row>
    <row r="254" spans="2:65" s="1" customFormat="1" ht="24.2" customHeight="1">
      <c r="B254" s="133"/>
      <c r="C254" s="175" t="s">
        <v>441</v>
      </c>
      <c r="D254" s="175" t="s">
        <v>302</v>
      </c>
      <c r="E254" s="176" t="s">
        <v>442</v>
      </c>
      <c r="F254" s="177" t="s">
        <v>443</v>
      </c>
      <c r="G254" s="178" t="s">
        <v>325</v>
      </c>
      <c r="H254" s="179">
        <v>4</v>
      </c>
      <c r="I254" s="180"/>
      <c r="J254" s="181">
        <f t="shared" si="10"/>
        <v>0</v>
      </c>
      <c r="K254" s="177" t="s">
        <v>141</v>
      </c>
      <c r="L254" s="182"/>
      <c r="M254" s="183" t="s">
        <v>1</v>
      </c>
      <c r="N254" s="184" t="s">
        <v>41</v>
      </c>
      <c r="P254" s="143">
        <f t="shared" si="11"/>
        <v>0</v>
      </c>
      <c r="Q254" s="143">
        <v>4.5999999999999999E-2</v>
      </c>
      <c r="R254" s="143">
        <f t="shared" si="12"/>
        <v>0.184</v>
      </c>
      <c r="S254" s="143">
        <v>0</v>
      </c>
      <c r="T254" s="144">
        <f t="shared" si="13"/>
        <v>0</v>
      </c>
      <c r="AR254" s="145" t="s">
        <v>182</v>
      </c>
      <c r="AT254" s="145" t="s">
        <v>302</v>
      </c>
      <c r="AU254" s="145" t="s">
        <v>86</v>
      </c>
      <c r="AY254" s="17" t="s">
        <v>135</v>
      </c>
      <c r="BE254" s="146">
        <f t="shared" si="14"/>
        <v>0</v>
      </c>
      <c r="BF254" s="146">
        <f t="shared" si="15"/>
        <v>0</v>
      </c>
      <c r="BG254" s="146">
        <f t="shared" si="16"/>
        <v>0</v>
      </c>
      <c r="BH254" s="146">
        <f t="shared" si="17"/>
        <v>0</v>
      </c>
      <c r="BI254" s="146">
        <f t="shared" si="18"/>
        <v>0</v>
      </c>
      <c r="BJ254" s="17" t="s">
        <v>84</v>
      </c>
      <c r="BK254" s="146">
        <f t="shared" si="19"/>
        <v>0</v>
      </c>
      <c r="BL254" s="17" t="s">
        <v>142</v>
      </c>
      <c r="BM254" s="145" t="s">
        <v>444</v>
      </c>
    </row>
    <row r="255" spans="2:65" s="11" customFormat="1" ht="22.9" customHeight="1">
      <c r="B255" s="121"/>
      <c r="D255" s="122" t="s">
        <v>75</v>
      </c>
      <c r="E255" s="131" t="s">
        <v>188</v>
      </c>
      <c r="F255" s="131" t="s">
        <v>445</v>
      </c>
      <c r="I255" s="124"/>
      <c r="J255" s="132">
        <f>BK255</f>
        <v>0</v>
      </c>
      <c r="L255" s="121"/>
      <c r="M255" s="126"/>
      <c r="P255" s="127">
        <f>SUM(P256:P258)</f>
        <v>0</v>
      </c>
      <c r="R255" s="127">
        <f>SUM(R256:R258)</f>
        <v>5.9250000000000004E-4</v>
      </c>
      <c r="T255" s="128">
        <f>SUM(T256:T258)</f>
        <v>2.4E-2</v>
      </c>
      <c r="AR255" s="122" t="s">
        <v>84</v>
      </c>
      <c r="AT255" s="129" t="s">
        <v>75</v>
      </c>
      <c r="AU255" s="129" t="s">
        <v>84</v>
      </c>
      <c r="AY255" s="122" t="s">
        <v>135</v>
      </c>
      <c r="BK255" s="130">
        <f>SUM(BK256:BK258)</f>
        <v>0</v>
      </c>
    </row>
    <row r="256" spans="2:65" s="1" customFormat="1" ht="24.2" customHeight="1">
      <c r="B256" s="133"/>
      <c r="C256" s="134" t="s">
        <v>446</v>
      </c>
      <c r="D256" s="134" t="s">
        <v>137</v>
      </c>
      <c r="E256" s="135" t="s">
        <v>447</v>
      </c>
      <c r="F256" s="136" t="s">
        <v>448</v>
      </c>
      <c r="G256" s="137" t="s">
        <v>140</v>
      </c>
      <c r="H256" s="138">
        <v>0.15</v>
      </c>
      <c r="I256" s="139"/>
      <c r="J256" s="140">
        <f>ROUND(I256*H256,2)</f>
        <v>0</v>
      </c>
      <c r="K256" s="136" t="s">
        <v>141</v>
      </c>
      <c r="L256" s="32"/>
      <c r="M256" s="141" t="s">
        <v>1</v>
      </c>
      <c r="N256" s="142" t="s">
        <v>41</v>
      </c>
      <c r="P256" s="143">
        <f>O256*H256</f>
        <v>0</v>
      </c>
      <c r="Q256" s="143">
        <v>3.9500000000000004E-3</v>
      </c>
      <c r="R256" s="143">
        <f>Q256*H256</f>
        <v>5.9250000000000004E-4</v>
      </c>
      <c r="S256" s="143">
        <v>0.16</v>
      </c>
      <c r="T256" s="144">
        <f>S256*H256</f>
        <v>2.4E-2</v>
      </c>
      <c r="AR256" s="145" t="s">
        <v>142</v>
      </c>
      <c r="AT256" s="145" t="s">
        <v>137</v>
      </c>
      <c r="AU256" s="145" t="s">
        <v>86</v>
      </c>
      <c r="AY256" s="17" t="s">
        <v>135</v>
      </c>
      <c r="BE256" s="146">
        <f>IF(N256="základní",J256,0)</f>
        <v>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7" t="s">
        <v>84</v>
      </c>
      <c r="BK256" s="146">
        <f>ROUND(I256*H256,2)</f>
        <v>0</v>
      </c>
      <c r="BL256" s="17" t="s">
        <v>142</v>
      </c>
      <c r="BM256" s="145" t="s">
        <v>449</v>
      </c>
    </row>
    <row r="257" spans="2:65" s="13" customFormat="1" ht="11.25">
      <c r="B257" s="155"/>
      <c r="D257" s="148" t="s">
        <v>144</v>
      </c>
      <c r="E257" s="156" t="s">
        <v>1</v>
      </c>
      <c r="F257" s="157" t="s">
        <v>450</v>
      </c>
      <c r="H257" s="156" t="s">
        <v>1</v>
      </c>
      <c r="I257" s="158"/>
      <c r="L257" s="155"/>
      <c r="M257" s="159"/>
      <c r="T257" s="160"/>
      <c r="AT257" s="156" t="s">
        <v>144</v>
      </c>
      <c r="AU257" s="156" t="s">
        <v>86</v>
      </c>
      <c r="AV257" s="13" t="s">
        <v>84</v>
      </c>
      <c r="AW257" s="13" t="s">
        <v>32</v>
      </c>
      <c r="AX257" s="13" t="s">
        <v>76</v>
      </c>
      <c r="AY257" s="156" t="s">
        <v>135</v>
      </c>
    </row>
    <row r="258" spans="2:65" s="12" customFormat="1" ht="11.25">
      <c r="B258" s="147"/>
      <c r="D258" s="148" t="s">
        <v>144</v>
      </c>
      <c r="E258" s="149" t="s">
        <v>1</v>
      </c>
      <c r="F258" s="150" t="s">
        <v>451</v>
      </c>
      <c r="H258" s="151">
        <v>0.15</v>
      </c>
      <c r="I258" s="152"/>
      <c r="L258" s="147"/>
      <c r="M258" s="153"/>
      <c r="T258" s="154"/>
      <c r="AT258" s="149" t="s">
        <v>144</v>
      </c>
      <c r="AU258" s="149" t="s">
        <v>86</v>
      </c>
      <c r="AV258" s="12" t="s">
        <v>86</v>
      </c>
      <c r="AW258" s="12" t="s">
        <v>32</v>
      </c>
      <c r="AX258" s="12" t="s">
        <v>84</v>
      </c>
      <c r="AY258" s="149" t="s">
        <v>135</v>
      </c>
    </row>
    <row r="259" spans="2:65" s="11" customFormat="1" ht="22.9" customHeight="1">
      <c r="B259" s="121"/>
      <c r="D259" s="122" t="s">
        <v>75</v>
      </c>
      <c r="E259" s="131" t="s">
        <v>452</v>
      </c>
      <c r="F259" s="131" t="s">
        <v>453</v>
      </c>
      <c r="I259" s="124"/>
      <c r="J259" s="132">
        <f>BK259</f>
        <v>0</v>
      </c>
      <c r="L259" s="121"/>
      <c r="M259" s="126"/>
      <c r="P259" s="127">
        <f>P260</f>
        <v>0</v>
      </c>
      <c r="R259" s="127">
        <f>R260</f>
        <v>0</v>
      </c>
      <c r="T259" s="128">
        <f>T260</f>
        <v>0</v>
      </c>
      <c r="AR259" s="122" t="s">
        <v>84</v>
      </c>
      <c r="AT259" s="129" t="s">
        <v>75</v>
      </c>
      <c r="AU259" s="129" t="s">
        <v>84</v>
      </c>
      <c r="AY259" s="122" t="s">
        <v>135</v>
      </c>
      <c r="BK259" s="130">
        <f>BK260</f>
        <v>0</v>
      </c>
    </row>
    <row r="260" spans="2:65" s="1" customFormat="1" ht="24.2" customHeight="1">
      <c r="B260" s="133"/>
      <c r="C260" s="134" t="s">
        <v>454</v>
      </c>
      <c r="D260" s="134" t="s">
        <v>137</v>
      </c>
      <c r="E260" s="135" t="s">
        <v>455</v>
      </c>
      <c r="F260" s="136" t="s">
        <v>456</v>
      </c>
      <c r="G260" s="137" t="s">
        <v>283</v>
      </c>
      <c r="H260" s="138">
        <v>158.03299999999999</v>
      </c>
      <c r="I260" s="139"/>
      <c r="J260" s="140">
        <f>ROUND(I260*H260,2)</f>
        <v>0</v>
      </c>
      <c r="K260" s="136" t="s">
        <v>141</v>
      </c>
      <c r="L260" s="32"/>
      <c r="M260" s="185" t="s">
        <v>1</v>
      </c>
      <c r="N260" s="186" t="s">
        <v>41</v>
      </c>
      <c r="O260" s="187"/>
      <c r="P260" s="188">
        <f>O260*H260</f>
        <v>0</v>
      </c>
      <c r="Q260" s="188">
        <v>0</v>
      </c>
      <c r="R260" s="188">
        <f>Q260*H260</f>
        <v>0</v>
      </c>
      <c r="S260" s="188">
        <v>0</v>
      </c>
      <c r="T260" s="189">
        <f>S260*H260</f>
        <v>0</v>
      </c>
      <c r="AR260" s="145" t="s">
        <v>142</v>
      </c>
      <c r="AT260" s="145" t="s">
        <v>137</v>
      </c>
      <c r="AU260" s="145" t="s">
        <v>86</v>
      </c>
      <c r="AY260" s="17" t="s">
        <v>135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7" t="s">
        <v>84</v>
      </c>
      <c r="BK260" s="146">
        <f>ROUND(I260*H260,2)</f>
        <v>0</v>
      </c>
      <c r="BL260" s="17" t="s">
        <v>142</v>
      </c>
      <c r="BM260" s="145" t="s">
        <v>457</v>
      </c>
    </row>
    <row r="261" spans="2:65" s="1" customFormat="1" ht="6.95" customHeight="1">
      <c r="B261" s="44"/>
      <c r="C261" s="45"/>
      <c r="D261" s="45"/>
      <c r="E261" s="45"/>
      <c r="F261" s="45"/>
      <c r="G261" s="45"/>
      <c r="H261" s="45"/>
      <c r="I261" s="45"/>
      <c r="J261" s="45"/>
      <c r="K261" s="45"/>
      <c r="L261" s="32"/>
    </row>
  </sheetData>
  <autoFilter ref="C122:K260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6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7" t="s">
        <v>89</v>
      </c>
      <c r="AZ2" s="88" t="s">
        <v>93</v>
      </c>
      <c r="BA2" s="88" t="s">
        <v>1</v>
      </c>
      <c r="BB2" s="88" t="s">
        <v>1</v>
      </c>
      <c r="BC2" s="88" t="s">
        <v>458</v>
      </c>
      <c r="BD2" s="88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88" t="s">
        <v>95</v>
      </c>
      <c r="BA3" s="88" t="s">
        <v>1</v>
      </c>
      <c r="BB3" s="88" t="s">
        <v>1</v>
      </c>
      <c r="BC3" s="88" t="s">
        <v>459</v>
      </c>
      <c r="BD3" s="88" t="s">
        <v>86</v>
      </c>
    </row>
    <row r="4" spans="2:56" ht="24.95" customHeight="1">
      <c r="B4" s="20"/>
      <c r="D4" s="21" t="s">
        <v>97</v>
      </c>
      <c r="L4" s="20"/>
      <c r="M4" s="89" t="s">
        <v>10</v>
      </c>
      <c r="AT4" s="17" t="s">
        <v>3</v>
      </c>
      <c r="AZ4" s="88" t="s">
        <v>102</v>
      </c>
      <c r="BA4" s="88" t="s">
        <v>1</v>
      </c>
      <c r="BB4" s="88" t="s">
        <v>1</v>
      </c>
      <c r="BC4" s="88" t="s">
        <v>460</v>
      </c>
      <c r="BD4" s="88" t="s">
        <v>86</v>
      </c>
    </row>
    <row r="5" spans="2:56" ht="6.95" customHeight="1">
      <c r="B5" s="20"/>
      <c r="L5" s="20"/>
      <c r="AZ5" s="88" t="s">
        <v>104</v>
      </c>
      <c r="BA5" s="88" t="s">
        <v>1</v>
      </c>
      <c r="BB5" s="88" t="s">
        <v>1</v>
      </c>
      <c r="BC5" s="88" t="s">
        <v>461</v>
      </c>
      <c r="BD5" s="88" t="s">
        <v>86</v>
      </c>
    </row>
    <row r="6" spans="2:56" ht="12" customHeight="1">
      <c r="B6" s="20"/>
      <c r="D6" s="27" t="s">
        <v>16</v>
      </c>
      <c r="L6" s="20"/>
      <c r="AZ6" s="88" t="s">
        <v>100</v>
      </c>
      <c r="BA6" s="88" t="s">
        <v>1</v>
      </c>
      <c r="BB6" s="88" t="s">
        <v>1</v>
      </c>
      <c r="BC6" s="88" t="s">
        <v>462</v>
      </c>
      <c r="BD6" s="88" t="s">
        <v>86</v>
      </c>
    </row>
    <row r="7" spans="2:56" ht="16.5" customHeight="1">
      <c r="B7" s="20"/>
      <c r="E7" s="237" t="str">
        <f>'Rekapitulace stavby'!K6</f>
        <v>Prodloužení splaškové kanalizace obec Poličná</v>
      </c>
      <c r="F7" s="238"/>
      <c r="G7" s="238"/>
      <c r="H7" s="238"/>
      <c r="L7" s="20"/>
      <c r="AZ7" s="88" t="s">
        <v>98</v>
      </c>
      <c r="BA7" s="88" t="s">
        <v>1</v>
      </c>
      <c r="BB7" s="88" t="s">
        <v>1</v>
      </c>
      <c r="BC7" s="88" t="s">
        <v>463</v>
      </c>
      <c r="BD7" s="88" t="s">
        <v>86</v>
      </c>
    </row>
    <row r="8" spans="2:56" s="1" customFormat="1" ht="12" customHeight="1">
      <c r="B8" s="32"/>
      <c r="D8" s="27" t="s">
        <v>106</v>
      </c>
      <c r="L8" s="32"/>
    </row>
    <row r="9" spans="2:56" s="1" customFormat="1" ht="16.5" customHeight="1">
      <c r="B9" s="32"/>
      <c r="E9" s="217" t="s">
        <v>464</v>
      </c>
      <c r="F9" s="239"/>
      <c r="G9" s="239"/>
      <c r="H9" s="239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13. 2. 2023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0" t="str">
        <f>'Rekapitulace stavby'!E14</f>
        <v>Vyplň údaj</v>
      </c>
      <c r="F18" s="201"/>
      <c r="G18" s="201"/>
      <c r="H18" s="201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6" t="s">
        <v>1</v>
      </c>
      <c r="F27" s="206"/>
      <c r="G27" s="206"/>
      <c r="H27" s="206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ROUND((SUM(BE122:BE201)),  2)</f>
        <v>0</v>
      </c>
      <c r="I33" s="93">
        <v>0.21</v>
      </c>
      <c r="J33" s="92">
        <f>ROUND(((SUM(BE122:BE201))*I33),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ROUND((SUM(BF122:BF201)),  2)</f>
        <v>0</v>
      </c>
      <c r="I34" s="93">
        <v>0.15</v>
      </c>
      <c r="J34" s="92">
        <f>ROUND(((SUM(BF122:BF201))*I34),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ROUND((SUM(BG122:BG201)),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ROUND((SUM(BH122:BH201)),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ROUND((SUM(BI122:BI201)),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7" t="str">
        <f>E7</f>
        <v>Prodloužení splaškové kanalizace obec Poličná</v>
      </c>
      <c r="F85" s="238"/>
      <c r="G85" s="238"/>
      <c r="H85" s="238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7" t="str">
        <f>E9</f>
        <v>102 - SO 102 Přípojky splaškové kanalizace</v>
      </c>
      <c r="F87" s="239"/>
      <c r="G87" s="239"/>
      <c r="H87" s="23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Poličná</v>
      </c>
      <c r="I89" s="27" t="s">
        <v>22</v>
      </c>
      <c r="J89" s="52" t="str">
        <f>IF(J12="","",J12)</f>
        <v>13. 2. 2023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Poličná</v>
      </c>
      <c r="I91" s="27" t="s">
        <v>30</v>
      </c>
      <c r="J91" s="30" t="str">
        <f>E21</f>
        <v>Ing.Vlastimil Šilhan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109</v>
      </c>
      <c r="D94" s="94"/>
      <c r="E94" s="94"/>
      <c r="F94" s="94"/>
      <c r="G94" s="94"/>
      <c r="H94" s="94"/>
      <c r="I94" s="94"/>
      <c r="J94" s="103" t="s">
        <v>110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111</v>
      </c>
      <c r="J96" s="66">
        <f>J122</f>
        <v>0</v>
      </c>
      <c r="L96" s="32"/>
      <c r="AU96" s="17" t="s">
        <v>112</v>
      </c>
    </row>
    <row r="97" spans="2:12" s="8" customFormat="1" ht="24.95" customHeight="1">
      <c r="B97" s="105"/>
      <c r="D97" s="106" t="s">
        <v>113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899999999999999" customHeight="1">
      <c r="B98" s="109"/>
      <c r="D98" s="110" t="s">
        <v>114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899999999999999" customHeight="1">
      <c r="B99" s="109"/>
      <c r="D99" s="110" t="s">
        <v>115</v>
      </c>
      <c r="E99" s="111"/>
      <c r="F99" s="111"/>
      <c r="G99" s="111"/>
      <c r="H99" s="111"/>
      <c r="I99" s="111"/>
      <c r="J99" s="112">
        <f>J179</f>
        <v>0</v>
      </c>
      <c r="L99" s="109"/>
    </row>
    <row r="100" spans="2:12" s="9" customFormat="1" ht="19.899999999999999" customHeight="1">
      <c r="B100" s="109"/>
      <c r="D100" s="110" t="s">
        <v>116</v>
      </c>
      <c r="E100" s="111"/>
      <c r="F100" s="111"/>
      <c r="G100" s="111"/>
      <c r="H100" s="111"/>
      <c r="I100" s="111"/>
      <c r="J100" s="112">
        <f>J182</f>
        <v>0</v>
      </c>
      <c r="L100" s="109"/>
    </row>
    <row r="101" spans="2:12" s="9" customFormat="1" ht="19.899999999999999" customHeight="1">
      <c r="B101" s="109"/>
      <c r="D101" s="110" t="s">
        <v>117</v>
      </c>
      <c r="E101" s="111"/>
      <c r="F101" s="111"/>
      <c r="G101" s="111"/>
      <c r="H101" s="111"/>
      <c r="I101" s="111"/>
      <c r="J101" s="112">
        <f>J185</f>
        <v>0</v>
      </c>
      <c r="L101" s="109"/>
    </row>
    <row r="102" spans="2:12" s="9" customFormat="1" ht="19.899999999999999" customHeight="1">
      <c r="B102" s="109"/>
      <c r="D102" s="110" t="s">
        <v>119</v>
      </c>
      <c r="E102" s="111"/>
      <c r="F102" s="111"/>
      <c r="G102" s="111"/>
      <c r="H102" s="111"/>
      <c r="I102" s="111"/>
      <c r="J102" s="112">
        <f>J200</f>
        <v>0</v>
      </c>
      <c r="L102" s="109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120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7" t="str">
        <f>E7</f>
        <v>Prodloužení splaškové kanalizace obec Poličná</v>
      </c>
      <c r="F112" s="238"/>
      <c r="G112" s="238"/>
      <c r="H112" s="238"/>
      <c r="L112" s="32"/>
    </row>
    <row r="113" spans="2:65" s="1" customFormat="1" ht="12" customHeight="1">
      <c r="B113" s="32"/>
      <c r="C113" s="27" t="s">
        <v>106</v>
      </c>
      <c r="L113" s="32"/>
    </row>
    <row r="114" spans="2:65" s="1" customFormat="1" ht="16.5" customHeight="1">
      <c r="B114" s="32"/>
      <c r="E114" s="217" t="str">
        <f>E9</f>
        <v>102 - SO 102 Přípojky splaškové kanalizace</v>
      </c>
      <c r="F114" s="239"/>
      <c r="G114" s="239"/>
      <c r="H114" s="239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Poličná</v>
      </c>
      <c r="I116" s="27" t="s">
        <v>22</v>
      </c>
      <c r="J116" s="52" t="str">
        <f>IF(J12="","",J12)</f>
        <v>13. 2. 2023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Poličná</v>
      </c>
      <c r="I118" s="27" t="s">
        <v>30</v>
      </c>
      <c r="J118" s="30" t="str">
        <f>E21</f>
        <v>Ing.Vlastimil Šilhan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33</v>
      </c>
      <c r="J119" s="30" t="str">
        <f>E24</f>
        <v>Fajfrová Irena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3"/>
      <c r="C121" s="114" t="s">
        <v>121</v>
      </c>
      <c r="D121" s="115" t="s">
        <v>61</v>
      </c>
      <c r="E121" s="115" t="s">
        <v>57</v>
      </c>
      <c r="F121" s="115" t="s">
        <v>58</v>
      </c>
      <c r="G121" s="115" t="s">
        <v>122</v>
      </c>
      <c r="H121" s="115" t="s">
        <v>123</v>
      </c>
      <c r="I121" s="115" t="s">
        <v>124</v>
      </c>
      <c r="J121" s="115" t="s">
        <v>110</v>
      </c>
      <c r="K121" s="116" t="s">
        <v>125</v>
      </c>
      <c r="L121" s="113"/>
      <c r="M121" s="59" t="s">
        <v>1</v>
      </c>
      <c r="N121" s="60" t="s">
        <v>40</v>
      </c>
      <c r="O121" s="60" t="s">
        <v>126</v>
      </c>
      <c r="P121" s="60" t="s">
        <v>127</v>
      </c>
      <c r="Q121" s="60" t="s">
        <v>128</v>
      </c>
      <c r="R121" s="60" t="s">
        <v>129</v>
      </c>
      <c r="S121" s="60" t="s">
        <v>130</v>
      </c>
      <c r="T121" s="61" t="s">
        <v>131</v>
      </c>
    </row>
    <row r="122" spans="2:65" s="1" customFormat="1" ht="22.9" customHeight="1">
      <c r="B122" s="32"/>
      <c r="C122" s="64" t="s">
        <v>132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8.9482219799999996</v>
      </c>
      <c r="S122" s="53"/>
      <c r="T122" s="119">
        <f>T123</f>
        <v>0</v>
      </c>
      <c r="AT122" s="17" t="s">
        <v>75</v>
      </c>
      <c r="AU122" s="17" t="s">
        <v>112</v>
      </c>
      <c r="BK122" s="120">
        <f>BK123</f>
        <v>0</v>
      </c>
    </row>
    <row r="123" spans="2:65" s="11" customFormat="1" ht="25.9" customHeight="1">
      <c r="B123" s="121"/>
      <c r="D123" s="122" t="s">
        <v>75</v>
      </c>
      <c r="E123" s="123" t="s">
        <v>133</v>
      </c>
      <c r="F123" s="123" t="s">
        <v>134</v>
      </c>
      <c r="I123" s="124"/>
      <c r="J123" s="125">
        <f>BK123</f>
        <v>0</v>
      </c>
      <c r="L123" s="121"/>
      <c r="M123" s="126"/>
      <c r="P123" s="127">
        <f>P124+P179+P182+P185+P200</f>
        <v>0</v>
      </c>
      <c r="R123" s="127">
        <f>R124+R179+R182+R185+R200</f>
        <v>8.9482219799999996</v>
      </c>
      <c r="T123" s="128">
        <f>T124+T179+T182+T185+T200</f>
        <v>0</v>
      </c>
      <c r="AR123" s="122" t="s">
        <v>84</v>
      </c>
      <c r="AT123" s="129" t="s">
        <v>75</v>
      </c>
      <c r="AU123" s="129" t="s">
        <v>76</v>
      </c>
      <c r="AY123" s="122" t="s">
        <v>135</v>
      </c>
      <c r="BK123" s="130">
        <f>BK124+BK179+BK182+BK185+BK200</f>
        <v>0</v>
      </c>
    </row>
    <row r="124" spans="2:65" s="11" customFormat="1" ht="22.9" customHeight="1">
      <c r="B124" s="121"/>
      <c r="D124" s="122" t="s">
        <v>75</v>
      </c>
      <c r="E124" s="131" t="s">
        <v>84</v>
      </c>
      <c r="F124" s="131" t="s">
        <v>136</v>
      </c>
      <c r="I124" s="124"/>
      <c r="J124" s="132">
        <f>BK124</f>
        <v>0</v>
      </c>
      <c r="L124" s="121"/>
      <c r="M124" s="126"/>
      <c r="P124" s="127">
        <f>SUM(P125:P178)</f>
        <v>0</v>
      </c>
      <c r="R124" s="127">
        <f>SUM(R125:R178)</f>
        <v>7.0583620799999993</v>
      </c>
      <c r="T124" s="128">
        <f>SUM(T125:T178)</f>
        <v>0</v>
      </c>
      <c r="AR124" s="122" t="s">
        <v>84</v>
      </c>
      <c r="AT124" s="129" t="s">
        <v>75</v>
      </c>
      <c r="AU124" s="129" t="s">
        <v>84</v>
      </c>
      <c r="AY124" s="122" t="s">
        <v>135</v>
      </c>
      <c r="BK124" s="130">
        <f>SUM(BK125:BK178)</f>
        <v>0</v>
      </c>
    </row>
    <row r="125" spans="2:65" s="1" customFormat="1" ht="33" customHeight="1">
      <c r="B125" s="133"/>
      <c r="C125" s="134" t="s">
        <v>84</v>
      </c>
      <c r="D125" s="134" t="s">
        <v>137</v>
      </c>
      <c r="E125" s="135" t="s">
        <v>465</v>
      </c>
      <c r="F125" s="136" t="s">
        <v>466</v>
      </c>
      <c r="G125" s="137" t="s">
        <v>171</v>
      </c>
      <c r="H125" s="138">
        <v>24.510999999999999</v>
      </c>
      <c r="I125" s="139"/>
      <c r="J125" s="140">
        <f>ROUND(I125*H125,2)</f>
        <v>0</v>
      </c>
      <c r="K125" s="136" t="s">
        <v>141</v>
      </c>
      <c r="L125" s="32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142</v>
      </c>
      <c r="AT125" s="145" t="s">
        <v>137</v>
      </c>
      <c r="AU125" s="145" t="s">
        <v>86</v>
      </c>
      <c r="AY125" s="17" t="s">
        <v>135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84</v>
      </c>
      <c r="BK125" s="146">
        <f>ROUND(I125*H125,2)</f>
        <v>0</v>
      </c>
      <c r="BL125" s="17" t="s">
        <v>142</v>
      </c>
      <c r="BM125" s="145" t="s">
        <v>467</v>
      </c>
    </row>
    <row r="126" spans="2:65" s="13" customFormat="1" ht="11.25">
      <c r="B126" s="155"/>
      <c r="D126" s="148" t="s">
        <v>144</v>
      </c>
      <c r="E126" s="156" t="s">
        <v>1</v>
      </c>
      <c r="F126" s="157" t="s">
        <v>173</v>
      </c>
      <c r="H126" s="156" t="s">
        <v>1</v>
      </c>
      <c r="I126" s="158"/>
      <c r="L126" s="155"/>
      <c r="M126" s="159"/>
      <c r="T126" s="160"/>
      <c r="AT126" s="156" t="s">
        <v>144</v>
      </c>
      <c r="AU126" s="156" t="s">
        <v>86</v>
      </c>
      <c r="AV126" s="13" t="s">
        <v>84</v>
      </c>
      <c r="AW126" s="13" t="s">
        <v>32</v>
      </c>
      <c r="AX126" s="13" t="s">
        <v>76</v>
      </c>
      <c r="AY126" s="156" t="s">
        <v>135</v>
      </c>
    </row>
    <row r="127" spans="2:65" s="12" customFormat="1" ht="11.25">
      <c r="B127" s="147"/>
      <c r="D127" s="148" t="s">
        <v>144</v>
      </c>
      <c r="E127" s="149" t="s">
        <v>1</v>
      </c>
      <c r="F127" s="150" t="s">
        <v>468</v>
      </c>
      <c r="H127" s="151">
        <v>15.773999999999999</v>
      </c>
      <c r="I127" s="152"/>
      <c r="L127" s="147"/>
      <c r="M127" s="153"/>
      <c r="T127" s="154"/>
      <c r="AT127" s="149" t="s">
        <v>144</v>
      </c>
      <c r="AU127" s="149" t="s">
        <v>86</v>
      </c>
      <c r="AV127" s="12" t="s">
        <v>86</v>
      </c>
      <c r="AW127" s="12" t="s">
        <v>32</v>
      </c>
      <c r="AX127" s="12" t="s">
        <v>76</v>
      </c>
      <c r="AY127" s="149" t="s">
        <v>135</v>
      </c>
    </row>
    <row r="128" spans="2:65" s="12" customFormat="1" ht="11.25">
      <c r="B128" s="147"/>
      <c r="D128" s="148" t="s">
        <v>144</v>
      </c>
      <c r="E128" s="149" t="s">
        <v>1</v>
      </c>
      <c r="F128" s="150" t="s">
        <v>469</v>
      </c>
      <c r="H128" s="151">
        <v>8.2439999999999998</v>
      </c>
      <c r="I128" s="152"/>
      <c r="L128" s="147"/>
      <c r="M128" s="153"/>
      <c r="T128" s="154"/>
      <c r="AT128" s="149" t="s">
        <v>144</v>
      </c>
      <c r="AU128" s="149" t="s">
        <v>86</v>
      </c>
      <c r="AV128" s="12" t="s">
        <v>86</v>
      </c>
      <c r="AW128" s="12" t="s">
        <v>32</v>
      </c>
      <c r="AX128" s="12" t="s">
        <v>76</v>
      </c>
      <c r="AY128" s="149" t="s">
        <v>135</v>
      </c>
    </row>
    <row r="129" spans="2:65" s="12" customFormat="1" ht="11.25">
      <c r="B129" s="147"/>
      <c r="D129" s="148" t="s">
        <v>144</v>
      </c>
      <c r="E129" s="149" t="s">
        <v>1</v>
      </c>
      <c r="F129" s="150" t="s">
        <v>470</v>
      </c>
      <c r="H129" s="151">
        <v>10.997999999999999</v>
      </c>
      <c r="I129" s="152"/>
      <c r="L129" s="147"/>
      <c r="M129" s="153"/>
      <c r="T129" s="154"/>
      <c r="AT129" s="149" t="s">
        <v>144</v>
      </c>
      <c r="AU129" s="149" t="s">
        <v>86</v>
      </c>
      <c r="AV129" s="12" t="s">
        <v>86</v>
      </c>
      <c r="AW129" s="12" t="s">
        <v>32</v>
      </c>
      <c r="AX129" s="12" t="s">
        <v>76</v>
      </c>
      <c r="AY129" s="149" t="s">
        <v>135</v>
      </c>
    </row>
    <row r="130" spans="2:65" s="14" customFormat="1" ht="11.25">
      <c r="B130" s="161"/>
      <c r="D130" s="148" t="s">
        <v>144</v>
      </c>
      <c r="E130" s="162" t="s">
        <v>93</v>
      </c>
      <c r="F130" s="163" t="s">
        <v>180</v>
      </c>
      <c r="H130" s="164">
        <v>35.015999999999998</v>
      </c>
      <c r="I130" s="165"/>
      <c r="L130" s="161"/>
      <c r="M130" s="166"/>
      <c r="T130" s="167"/>
      <c r="AT130" s="162" t="s">
        <v>144</v>
      </c>
      <c r="AU130" s="162" t="s">
        <v>86</v>
      </c>
      <c r="AV130" s="14" t="s">
        <v>150</v>
      </c>
      <c r="AW130" s="14" t="s">
        <v>32</v>
      </c>
      <c r="AX130" s="14" t="s">
        <v>76</v>
      </c>
      <c r="AY130" s="162" t="s">
        <v>135</v>
      </c>
    </row>
    <row r="131" spans="2:65" s="12" customFormat="1" ht="11.25">
      <c r="B131" s="147"/>
      <c r="D131" s="148" t="s">
        <v>144</v>
      </c>
      <c r="E131" s="149" t="s">
        <v>1</v>
      </c>
      <c r="F131" s="150" t="s">
        <v>181</v>
      </c>
      <c r="H131" s="151">
        <v>24.510999999999999</v>
      </c>
      <c r="I131" s="152"/>
      <c r="L131" s="147"/>
      <c r="M131" s="153"/>
      <c r="T131" s="154"/>
      <c r="AT131" s="149" t="s">
        <v>144</v>
      </c>
      <c r="AU131" s="149" t="s">
        <v>86</v>
      </c>
      <c r="AV131" s="12" t="s">
        <v>86</v>
      </c>
      <c r="AW131" s="12" t="s">
        <v>32</v>
      </c>
      <c r="AX131" s="12" t="s">
        <v>84</v>
      </c>
      <c r="AY131" s="149" t="s">
        <v>135</v>
      </c>
    </row>
    <row r="132" spans="2:65" s="1" customFormat="1" ht="33" customHeight="1">
      <c r="B132" s="133"/>
      <c r="C132" s="134" t="s">
        <v>86</v>
      </c>
      <c r="D132" s="134" t="s">
        <v>137</v>
      </c>
      <c r="E132" s="135" t="s">
        <v>471</v>
      </c>
      <c r="F132" s="136" t="s">
        <v>472</v>
      </c>
      <c r="G132" s="137" t="s">
        <v>171</v>
      </c>
      <c r="H132" s="138">
        <v>10.505000000000001</v>
      </c>
      <c r="I132" s="139"/>
      <c r="J132" s="140">
        <f>ROUND(I132*H132,2)</f>
        <v>0</v>
      </c>
      <c r="K132" s="136" t="s">
        <v>141</v>
      </c>
      <c r="L132" s="32"/>
      <c r="M132" s="141" t="s">
        <v>1</v>
      </c>
      <c r="N132" s="142" t="s">
        <v>41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142</v>
      </c>
      <c r="AT132" s="145" t="s">
        <v>137</v>
      </c>
      <c r="AU132" s="145" t="s">
        <v>86</v>
      </c>
      <c r="AY132" s="17" t="s">
        <v>135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84</v>
      </c>
      <c r="BK132" s="146">
        <f>ROUND(I132*H132,2)</f>
        <v>0</v>
      </c>
      <c r="BL132" s="17" t="s">
        <v>142</v>
      </c>
      <c r="BM132" s="145" t="s">
        <v>473</v>
      </c>
    </row>
    <row r="133" spans="2:65" s="13" customFormat="1" ht="11.25">
      <c r="B133" s="155"/>
      <c r="D133" s="148" t="s">
        <v>144</v>
      </c>
      <c r="E133" s="156" t="s">
        <v>1</v>
      </c>
      <c r="F133" s="157" t="s">
        <v>186</v>
      </c>
      <c r="H133" s="156" t="s">
        <v>1</v>
      </c>
      <c r="I133" s="158"/>
      <c r="L133" s="155"/>
      <c r="M133" s="159"/>
      <c r="T133" s="160"/>
      <c r="AT133" s="156" t="s">
        <v>144</v>
      </c>
      <c r="AU133" s="156" t="s">
        <v>86</v>
      </c>
      <c r="AV133" s="13" t="s">
        <v>84</v>
      </c>
      <c r="AW133" s="13" t="s">
        <v>32</v>
      </c>
      <c r="AX133" s="13" t="s">
        <v>76</v>
      </c>
      <c r="AY133" s="156" t="s">
        <v>135</v>
      </c>
    </row>
    <row r="134" spans="2:65" s="12" customFormat="1" ht="11.25">
      <c r="B134" s="147"/>
      <c r="D134" s="148" t="s">
        <v>144</v>
      </c>
      <c r="E134" s="149" t="s">
        <v>1</v>
      </c>
      <c r="F134" s="150" t="s">
        <v>187</v>
      </c>
      <c r="H134" s="151">
        <v>10.505000000000001</v>
      </c>
      <c r="I134" s="152"/>
      <c r="L134" s="147"/>
      <c r="M134" s="153"/>
      <c r="T134" s="154"/>
      <c r="AT134" s="149" t="s">
        <v>144</v>
      </c>
      <c r="AU134" s="149" t="s">
        <v>86</v>
      </c>
      <c r="AV134" s="12" t="s">
        <v>86</v>
      </c>
      <c r="AW134" s="12" t="s">
        <v>32</v>
      </c>
      <c r="AX134" s="12" t="s">
        <v>84</v>
      </c>
      <c r="AY134" s="149" t="s">
        <v>135</v>
      </c>
    </row>
    <row r="135" spans="2:65" s="1" customFormat="1" ht="24.2" customHeight="1">
      <c r="B135" s="133"/>
      <c r="C135" s="134" t="s">
        <v>150</v>
      </c>
      <c r="D135" s="134" t="s">
        <v>137</v>
      </c>
      <c r="E135" s="135" t="s">
        <v>474</v>
      </c>
      <c r="F135" s="136" t="s">
        <v>475</v>
      </c>
      <c r="G135" s="137" t="s">
        <v>171</v>
      </c>
      <c r="H135" s="138">
        <v>9.3800000000000008</v>
      </c>
      <c r="I135" s="139"/>
      <c r="J135" s="140">
        <f>ROUND(I135*H135,2)</f>
        <v>0</v>
      </c>
      <c r="K135" s="136" t="s">
        <v>141</v>
      </c>
      <c r="L135" s="32"/>
      <c r="M135" s="141" t="s">
        <v>1</v>
      </c>
      <c r="N135" s="142" t="s">
        <v>41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142</v>
      </c>
      <c r="AT135" s="145" t="s">
        <v>137</v>
      </c>
      <c r="AU135" s="145" t="s">
        <v>86</v>
      </c>
      <c r="AY135" s="17" t="s">
        <v>135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84</v>
      </c>
      <c r="BK135" s="146">
        <f>ROUND(I135*H135,2)</f>
        <v>0</v>
      </c>
      <c r="BL135" s="17" t="s">
        <v>142</v>
      </c>
      <c r="BM135" s="145" t="s">
        <v>476</v>
      </c>
    </row>
    <row r="136" spans="2:65" s="13" customFormat="1" ht="11.25">
      <c r="B136" s="155"/>
      <c r="D136" s="148" t="s">
        <v>144</v>
      </c>
      <c r="E136" s="156" t="s">
        <v>1</v>
      </c>
      <c r="F136" s="157" t="s">
        <v>173</v>
      </c>
      <c r="H136" s="156" t="s">
        <v>1</v>
      </c>
      <c r="I136" s="158"/>
      <c r="L136" s="155"/>
      <c r="M136" s="159"/>
      <c r="T136" s="160"/>
      <c r="AT136" s="156" t="s">
        <v>144</v>
      </c>
      <c r="AU136" s="156" t="s">
        <v>86</v>
      </c>
      <c r="AV136" s="13" t="s">
        <v>84</v>
      </c>
      <c r="AW136" s="13" t="s">
        <v>32</v>
      </c>
      <c r="AX136" s="13" t="s">
        <v>76</v>
      </c>
      <c r="AY136" s="156" t="s">
        <v>135</v>
      </c>
    </row>
    <row r="137" spans="2:65" s="12" customFormat="1" ht="11.25">
      <c r="B137" s="147"/>
      <c r="D137" s="148" t="s">
        <v>144</v>
      </c>
      <c r="E137" s="149" t="s">
        <v>1</v>
      </c>
      <c r="F137" s="150" t="s">
        <v>477</v>
      </c>
      <c r="H137" s="151">
        <v>13.4</v>
      </c>
      <c r="I137" s="152"/>
      <c r="L137" s="147"/>
      <c r="M137" s="153"/>
      <c r="T137" s="154"/>
      <c r="AT137" s="149" t="s">
        <v>144</v>
      </c>
      <c r="AU137" s="149" t="s">
        <v>86</v>
      </c>
      <c r="AV137" s="12" t="s">
        <v>86</v>
      </c>
      <c r="AW137" s="12" t="s">
        <v>32</v>
      </c>
      <c r="AX137" s="12" t="s">
        <v>76</v>
      </c>
      <c r="AY137" s="149" t="s">
        <v>135</v>
      </c>
    </row>
    <row r="138" spans="2:65" s="14" customFormat="1" ht="11.25">
      <c r="B138" s="161"/>
      <c r="D138" s="148" t="s">
        <v>144</v>
      </c>
      <c r="E138" s="162" t="s">
        <v>95</v>
      </c>
      <c r="F138" s="163" t="s">
        <v>180</v>
      </c>
      <c r="H138" s="164">
        <v>13.4</v>
      </c>
      <c r="I138" s="165"/>
      <c r="L138" s="161"/>
      <c r="M138" s="166"/>
      <c r="T138" s="167"/>
      <c r="AT138" s="162" t="s">
        <v>144</v>
      </c>
      <c r="AU138" s="162" t="s">
        <v>86</v>
      </c>
      <c r="AV138" s="14" t="s">
        <v>150</v>
      </c>
      <c r="AW138" s="14" t="s">
        <v>32</v>
      </c>
      <c r="AX138" s="14" t="s">
        <v>76</v>
      </c>
      <c r="AY138" s="162" t="s">
        <v>135</v>
      </c>
    </row>
    <row r="139" spans="2:65" s="12" customFormat="1" ht="11.25">
      <c r="B139" s="147"/>
      <c r="D139" s="148" t="s">
        <v>144</v>
      </c>
      <c r="E139" s="149" t="s">
        <v>1</v>
      </c>
      <c r="F139" s="150" t="s">
        <v>193</v>
      </c>
      <c r="H139" s="151">
        <v>9.3800000000000008</v>
      </c>
      <c r="I139" s="152"/>
      <c r="L139" s="147"/>
      <c r="M139" s="153"/>
      <c r="T139" s="154"/>
      <c r="AT139" s="149" t="s">
        <v>144</v>
      </c>
      <c r="AU139" s="149" t="s">
        <v>86</v>
      </c>
      <c r="AV139" s="12" t="s">
        <v>86</v>
      </c>
      <c r="AW139" s="12" t="s">
        <v>32</v>
      </c>
      <c r="AX139" s="12" t="s">
        <v>84</v>
      </c>
      <c r="AY139" s="149" t="s">
        <v>135</v>
      </c>
    </row>
    <row r="140" spans="2:65" s="1" customFormat="1" ht="24.2" customHeight="1">
      <c r="B140" s="133"/>
      <c r="C140" s="134" t="s">
        <v>142</v>
      </c>
      <c r="D140" s="134" t="s">
        <v>137</v>
      </c>
      <c r="E140" s="135" t="s">
        <v>478</v>
      </c>
      <c r="F140" s="136" t="s">
        <v>479</v>
      </c>
      <c r="G140" s="137" t="s">
        <v>171</v>
      </c>
      <c r="H140" s="138">
        <v>4.0199999999999996</v>
      </c>
      <c r="I140" s="139"/>
      <c r="J140" s="140">
        <f>ROUND(I140*H140,2)</f>
        <v>0</v>
      </c>
      <c r="K140" s="136" t="s">
        <v>141</v>
      </c>
      <c r="L140" s="32"/>
      <c r="M140" s="141" t="s">
        <v>1</v>
      </c>
      <c r="N140" s="142" t="s">
        <v>41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142</v>
      </c>
      <c r="AT140" s="145" t="s">
        <v>137</v>
      </c>
      <c r="AU140" s="145" t="s">
        <v>86</v>
      </c>
      <c r="AY140" s="17" t="s">
        <v>135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84</v>
      </c>
      <c r="BK140" s="146">
        <f>ROUND(I140*H140,2)</f>
        <v>0</v>
      </c>
      <c r="BL140" s="17" t="s">
        <v>142</v>
      </c>
      <c r="BM140" s="145" t="s">
        <v>480</v>
      </c>
    </row>
    <row r="141" spans="2:65" s="13" customFormat="1" ht="11.25">
      <c r="B141" s="155"/>
      <c r="D141" s="148" t="s">
        <v>144</v>
      </c>
      <c r="E141" s="156" t="s">
        <v>1</v>
      </c>
      <c r="F141" s="157" t="s">
        <v>186</v>
      </c>
      <c r="H141" s="156" t="s">
        <v>1</v>
      </c>
      <c r="I141" s="158"/>
      <c r="L141" s="155"/>
      <c r="M141" s="159"/>
      <c r="T141" s="160"/>
      <c r="AT141" s="156" t="s">
        <v>144</v>
      </c>
      <c r="AU141" s="156" t="s">
        <v>86</v>
      </c>
      <c r="AV141" s="13" t="s">
        <v>84</v>
      </c>
      <c r="AW141" s="13" t="s">
        <v>32</v>
      </c>
      <c r="AX141" s="13" t="s">
        <v>76</v>
      </c>
      <c r="AY141" s="156" t="s">
        <v>135</v>
      </c>
    </row>
    <row r="142" spans="2:65" s="12" customFormat="1" ht="11.25">
      <c r="B142" s="147"/>
      <c r="D142" s="148" t="s">
        <v>144</v>
      </c>
      <c r="E142" s="149" t="s">
        <v>1</v>
      </c>
      <c r="F142" s="150" t="s">
        <v>198</v>
      </c>
      <c r="H142" s="151">
        <v>4.0199999999999996</v>
      </c>
      <c r="I142" s="152"/>
      <c r="L142" s="147"/>
      <c r="M142" s="153"/>
      <c r="T142" s="154"/>
      <c r="AT142" s="149" t="s">
        <v>144</v>
      </c>
      <c r="AU142" s="149" t="s">
        <v>86</v>
      </c>
      <c r="AV142" s="12" t="s">
        <v>86</v>
      </c>
      <c r="AW142" s="12" t="s">
        <v>32</v>
      </c>
      <c r="AX142" s="12" t="s">
        <v>84</v>
      </c>
      <c r="AY142" s="149" t="s">
        <v>135</v>
      </c>
    </row>
    <row r="143" spans="2:65" s="1" customFormat="1" ht="24.2" customHeight="1">
      <c r="B143" s="133"/>
      <c r="C143" s="134" t="s">
        <v>158</v>
      </c>
      <c r="D143" s="134" t="s">
        <v>137</v>
      </c>
      <c r="E143" s="135" t="s">
        <v>208</v>
      </c>
      <c r="F143" s="136" t="s">
        <v>209</v>
      </c>
      <c r="G143" s="137" t="s">
        <v>165</v>
      </c>
      <c r="H143" s="138">
        <v>70.031999999999996</v>
      </c>
      <c r="I143" s="139"/>
      <c r="J143" s="140">
        <f>ROUND(I143*H143,2)</f>
        <v>0</v>
      </c>
      <c r="K143" s="136" t="s">
        <v>141</v>
      </c>
      <c r="L143" s="32"/>
      <c r="M143" s="141" t="s">
        <v>1</v>
      </c>
      <c r="N143" s="142" t="s">
        <v>41</v>
      </c>
      <c r="P143" s="143">
        <f>O143*H143</f>
        <v>0</v>
      </c>
      <c r="Q143" s="143">
        <v>1.1900000000000001E-3</v>
      </c>
      <c r="R143" s="143">
        <f>Q143*H143</f>
        <v>8.3338079999999995E-2</v>
      </c>
      <c r="S143" s="143">
        <v>0</v>
      </c>
      <c r="T143" s="144">
        <f>S143*H143</f>
        <v>0</v>
      </c>
      <c r="AR143" s="145" t="s">
        <v>142</v>
      </c>
      <c r="AT143" s="145" t="s">
        <v>137</v>
      </c>
      <c r="AU143" s="145" t="s">
        <v>86</v>
      </c>
      <c r="AY143" s="17" t="s">
        <v>135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84</v>
      </c>
      <c r="BK143" s="146">
        <f>ROUND(I143*H143,2)</f>
        <v>0</v>
      </c>
      <c r="BL143" s="17" t="s">
        <v>142</v>
      </c>
      <c r="BM143" s="145" t="s">
        <v>481</v>
      </c>
    </row>
    <row r="144" spans="2:65" s="12" customFormat="1" ht="11.25">
      <c r="B144" s="147"/>
      <c r="D144" s="148" t="s">
        <v>144</v>
      </c>
      <c r="E144" s="149" t="s">
        <v>1</v>
      </c>
      <c r="F144" s="150" t="s">
        <v>482</v>
      </c>
      <c r="H144" s="151">
        <v>70.031999999999996</v>
      </c>
      <c r="I144" s="152"/>
      <c r="L144" s="147"/>
      <c r="M144" s="153"/>
      <c r="T144" s="154"/>
      <c r="AT144" s="149" t="s">
        <v>144</v>
      </c>
      <c r="AU144" s="149" t="s">
        <v>86</v>
      </c>
      <c r="AV144" s="12" t="s">
        <v>86</v>
      </c>
      <c r="AW144" s="12" t="s">
        <v>32</v>
      </c>
      <c r="AX144" s="12" t="s">
        <v>84</v>
      </c>
      <c r="AY144" s="149" t="s">
        <v>135</v>
      </c>
    </row>
    <row r="145" spans="2:65" s="1" customFormat="1" ht="24.2" customHeight="1">
      <c r="B145" s="133"/>
      <c r="C145" s="134" t="s">
        <v>162</v>
      </c>
      <c r="D145" s="134" t="s">
        <v>137</v>
      </c>
      <c r="E145" s="135" t="s">
        <v>219</v>
      </c>
      <c r="F145" s="136" t="s">
        <v>220</v>
      </c>
      <c r="G145" s="137" t="s">
        <v>165</v>
      </c>
      <c r="H145" s="138">
        <v>70.031999999999996</v>
      </c>
      <c r="I145" s="139"/>
      <c r="J145" s="140">
        <f>ROUND(I145*H145,2)</f>
        <v>0</v>
      </c>
      <c r="K145" s="136" t="s">
        <v>141</v>
      </c>
      <c r="L145" s="32"/>
      <c r="M145" s="141" t="s">
        <v>1</v>
      </c>
      <c r="N145" s="142" t="s">
        <v>41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142</v>
      </c>
      <c r="AT145" s="145" t="s">
        <v>137</v>
      </c>
      <c r="AU145" s="145" t="s">
        <v>86</v>
      </c>
      <c r="AY145" s="17" t="s">
        <v>135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84</v>
      </c>
      <c r="BK145" s="146">
        <f>ROUND(I145*H145,2)</f>
        <v>0</v>
      </c>
      <c r="BL145" s="17" t="s">
        <v>142</v>
      </c>
      <c r="BM145" s="145" t="s">
        <v>483</v>
      </c>
    </row>
    <row r="146" spans="2:65" s="1" customFormat="1" ht="21.75" customHeight="1">
      <c r="B146" s="133"/>
      <c r="C146" s="134" t="s">
        <v>168</v>
      </c>
      <c r="D146" s="134" t="s">
        <v>137</v>
      </c>
      <c r="E146" s="135" t="s">
        <v>227</v>
      </c>
      <c r="F146" s="136" t="s">
        <v>228</v>
      </c>
      <c r="G146" s="137" t="s">
        <v>165</v>
      </c>
      <c r="H146" s="138">
        <v>53.6</v>
      </c>
      <c r="I146" s="139"/>
      <c r="J146" s="140">
        <f>ROUND(I146*H146,2)</f>
        <v>0</v>
      </c>
      <c r="K146" s="136" t="s">
        <v>141</v>
      </c>
      <c r="L146" s="32"/>
      <c r="M146" s="141" t="s">
        <v>1</v>
      </c>
      <c r="N146" s="142" t="s">
        <v>41</v>
      </c>
      <c r="P146" s="143">
        <f>O146*H146</f>
        <v>0</v>
      </c>
      <c r="Q146" s="143">
        <v>7.2000000000000005E-4</v>
      </c>
      <c r="R146" s="143">
        <f>Q146*H146</f>
        <v>3.8592000000000001E-2</v>
      </c>
      <c r="S146" s="143">
        <v>0</v>
      </c>
      <c r="T146" s="144">
        <f>S146*H146</f>
        <v>0</v>
      </c>
      <c r="AR146" s="145" t="s">
        <v>142</v>
      </c>
      <c r="AT146" s="145" t="s">
        <v>137</v>
      </c>
      <c r="AU146" s="145" t="s">
        <v>86</v>
      </c>
      <c r="AY146" s="17" t="s">
        <v>135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84</v>
      </c>
      <c r="BK146" s="146">
        <f>ROUND(I146*H146,2)</f>
        <v>0</v>
      </c>
      <c r="BL146" s="17" t="s">
        <v>142</v>
      </c>
      <c r="BM146" s="145" t="s">
        <v>484</v>
      </c>
    </row>
    <row r="147" spans="2:65" s="12" customFormat="1" ht="11.25">
      <c r="B147" s="147"/>
      <c r="D147" s="148" t="s">
        <v>144</v>
      </c>
      <c r="E147" s="149" t="s">
        <v>1</v>
      </c>
      <c r="F147" s="150" t="s">
        <v>485</v>
      </c>
      <c r="H147" s="151">
        <v>53.6</v>
      </c>
      <c r="I147" s="152"/>
      <c r="L147" s="147"/>
      <c r="M147" s="153"/>
      <c r="T147" s="154"/>
      <c r="AT147" s="149" t="s">
        <v>144</v>
      </c>
      <c r="AU147" s="149" t="s">
        <v>86</v>
      </c>
      <c r="AV147" s="12" t="s">
        <v>86</v>
      </c>
      <c r="AW147" s="12" t="s">
        <v>32</v>
      </c>
      <c r="AX147" s="12" t="s">
        <v>84</v>
      </c>
      <c r="AY147" s="149" t="s">
        <v>135</v>
      </c>
    </row>
    <row r="148" spans="2:65" s="1" customFormat="1" ht="21.75" customHeight="1">
      <c r="B148" s="133"/>
      <c r="C148" s="134" t="s">
        <v>182</v>
      </c>
      <c r="D148" s="134" t="s">
        <v>137</v>
      </c>
      <c r="E148" s="135" t="s">
        <v>236</v>
      </c>
      <c r="F148" s="136" t="s">
        <v>237</v>
      </c>
      <c r="G148" s="137" t="s">
        <v>165</v>
      </c>
      <c r="H148" s="138">
        <v>53.6</v>
      </c>
      <c r="I148" s="139"/>
      <c r="J148" s="140">
        <f>ROUND(I148*H148,2)</f>
        <v>0</v>
      </c>
      <c r="K148" s="136" t="s">
        <v>141</v>
      </c>
      <c r="L148" s="32"/>
      <c r="M148" s="141" t="s">
        <v>1</v>
      </c>
      <c r="N148" s="142" t="s">
        <v>41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142</v>
      </c>
      <c r="AT148" s="145" t="s">
        <v>137</v>
      </c>
      <c r="AU148" s="145" t="s">
        <v>86</v>
      </c>
      <c r="AY148" s="17" t="s">
        <v>135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84</v>
      </c>
      <c r="BK148" s="146">
        <f>ROUND(I148*H148,2)</f>
        <v>0</v>
      </c>
      <c r="BL148" s="17" t="s">
        <v>142</v>
      </c>
      <c r="BM148" s="145" t="s">
        <v>486</v>
      </c>
    </row>
    <row r="149" spans="2:65" s="1" customFormat="1" ht="24.2" customHeight="1">
      <c r="B149" s="133"/>
      <c r="C149" s="134" t="s">
        <v>188</v>
      </c>
      <c r="D149" s="134" t="s">
        <v>137</v>
      </c>
      <c r="E149" s="135" t="s">
        <v>245</v>
      </c>
      <c r="F149" s="136" t="s">
        <v>246</v>
      </c>
      <c r="G149" s="137" t="s">
        <v>171</v>
      </c>
      <c r="H149" s="138">
        <v>13.4</v>
      </c>
      <c r="I149" s="139"/>
      <c r="J149" s="140">
        <f>ROUND(I149*H149,2)</f>
        <v>0</v>
      </c>
      <c r="K149" s="136" t="s">
        <v>141</v>
      </c>
      <c r="L149" s="32"/>
      <c r="M149" s="141" t="s">
        <v>1</v>
      </c>
      <c r="N149" s="142" t="s">
        <v>41</v>
      </c>
      <c r="P149" s="143">
        <f>O149*H149</f>
        <v>0</v>
      </c>
      <c r="Q149" s="143">
        <v>4.8000000000000001E-4</v>
      </c>
      <c r="R149" s="143">
        <f>Q149*H149</f>
        <v>6.4320000000000002E-3</v>
      </c>
      <c r="S149" s="143">
        <v>0</v>
      </c>
      <c r="T149" s="144">
        <f>S149*H149</f>
        <v>0</v>
      </c>
      <c r="AR149" s="145" t="s">
        <v>142</v>
      </c>
      <c r="AT149" s="145" t="s">
        <v>137</v>
      </c>
      <c r="AU149" s="145" t="s">
        <v>86</v>
      </c>
      <c r="AY149" s="17" t="s">
        <v>135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84</v>
      </c>
      <c r="BK149" s="146">
        <f>ROUND(I149*H149,2)</f>
        <v>0</v>
      </c>
      <c r="BL149" s="17" t="s">
        <v>142</v>
      </c>
      <c r="BM149" s="145" t="s">
        <v>487</v>
      </c>
    </row>
    <row r="150" spans="2:65" s="12" customFormat="1" ht="11.25">
      <c r="B150" s="147"/>
      <c r="D150" s="148" t="s">
        <v>144</v>
      </c>
      <c r="E150" s="149" t="s">
        <v>1</v>
      </c>
      <c r="F150" s="150" t="s">
        <v>95</v>
      </c>
      <c r="H150" s="151">
        <v>13.4</v>
      </c>
      <c r="I150" s="152"/>
      <c r="L150" s="147"/>
      <c r="M150" s="153"/>
      <c r="T150" s="154"/>
      <c r="AT150" s="149" t="s">
        <v>144</v>
      </c>
      <c r="AU150" s="149" t="s">
        <v>86</v>
      </c>
      <c r="AV150" s="12" t="s">
        <v>86</v>
      </c>
      <c r="AW150" s="12" t="s">
        <v>32</v>
      </c>
      <c r="AX150" s="12" t="s">
        <v>84</v>
      </c>
      <c r="AY150" s="149" t="s">
        <v>135</v>
      </c>
    </row>
    <row r="151" spans="2:65" s="1" customFormat="1" ht="24.2" customHeight="1">
      <c r="B151" s="133"/>
      <c r="C151" s="134" t="s">
        <v>194</v>
      </c>
      <c r="D151" s="134" t="s">
        <v>137</v>
      </c>
      <c r="E151" s="135" t="s">
        <v>253</v>
      </c>
      <c r="F151" s="136" t="s">
        <v>254</v>
      </c>
      <c r="G151" s="137" t="s">
        <v>171</v>
      </c>
      <c r="H151" s="138">
        <v>13.4</v>
      </c>
      <c r="I151" s="139"/>
      <c r="J151" s="140">
        <f>ROUND(I151*H151,2)</f>
        <v>0</v>
      </c>
      <c r="K151" s="136" t="s">
        <v>141</v>
      </c>
      <c r="L151" s="32"/>
      <c r="M151" s="141" t="s">
        <v>1</v>
      </c>
      <c r="N151" s="142" t="s">
        <v>41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142</v>
      </c>
      <c r="AT151" s="145" t="s">
        <v>137</v>
      </c>
      <c r="AU151" s="145" t="s">
        <v>86</v>
      </c>
      <c r="AY151" s="17" t="s">
        <v>135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84</v>
      </c>
      <c r="BK151" s="146">
        <f>ROUND(I151*H151,2)</f>
        <v>0</v>
      </c>
      <c r="BL151" s="17" t="s">
        <v>142</v>
      </c>
      <c r="BM151" s="145" t="s">
        <v>488</v>
      </c>
    </row>
    <row r="152" spans="2:65" s="1" customFormat="1" ht="37.9" customHeight="1">
      <c r="B152" s="133"/>
      <c r="C152" s="134" t="s">
        <v>199</v>
      </c>
      <c r="D152" s="134" t="s">
        <v>137</v>
      </c>
      <c r="E152" s="135" t="s">
        <v>257</v>
      </c>
      <c r="F152" s="136" t="s">
        <v>258</v>
      </c>
      <c r="G152" s="137" t="s">
        <v>171</v>
      </c>
      <c r="H152" s="138">
        <v>4.8639999999999999</v>
      </c>
      <c r="I152" s="139"/>
      <c r="J152" s="140">
        <f>ROUND(I152*H152,2)</f>
        <v>0</v>
      </c>
      <c r="K152" s="136" t="s">
        <v>141</v>
      </c>
      <c r="L152" s="32"/>
      <c r="M152" s="141" t="s">
        <v>1</v>
      </c>
      <c r="N152" s="142" t="s">
        <v>41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142</v>
      </c>
      <c r="AT152" s="145" t="s">
        <v>137</v>
      </c>
      <c r="AU152" s="145" t="s">
        <v>86</v>
      </c>
      <c r="AY152" s="17" t="s">
        <v>135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84</v>
      </c>
      <c r="BK152" s="146">
        <f>ROUND(I152*H152,2)</f>
        <v>0</v>
      </c>
      <c r="BL152" s="17" t="s">
        <v>142</v>
      </c>
      <c r="BM152" s="145" t="s">
        <v>489</v>
      </c>
    </row>
    <row r="153" spans="2:65" s="13" customFormat="1" ht="11.25">
      <c r="B153" s="155"/>
      <c r="D153" s="148" t="s">
        <v>144</v>
      </c>
      <c r="E153" s="156" t="s">
        <v>1</v>
      </c>
      <c r="F153" s="157" t="s">
        <v>260</v>
      </c>
      <c r="H153" s="156" t="s">
        <v>1</v>
      </c>
      <c r="I153" s="158"/>
      <c r="L153" s="155"/>
      <c r="M153" s="159"/>
      <c r="T153" s="160"/>
      <c r="AT153" s="156" t="s">
        <v>144</v>
      </c>
      <c r="AU153" s="156" t="s">
        <v>86</v>
      </c>
      <c r="AV153" s="13" t="s">
        <v>84</v>
      </c>
      <c r="AW153" s="13" t="s">
        <v>32</v>
      </c>
      <c r="AX153" s="13" t="s">
        <v>76</v>
      </c>
      <c r="AY153" s="156" t="s">
        <v>135</v>
      </c>
    </row>
    <row r="154" spans="2:65" s="12" customFormat="1" ht="11.25">
      <c r="B154" s="147"/>
      <c r="D154" s="148" t="s">
        <v>144</v>
      </c>
      <c r="E154" s="149" t="s">
        <v>1</v>
      </c>
      <c r="F154" s="150" t="s">
        <v>261</v>
      </c>
      <c r="H154" s="151">
        <v>48.415999999999997</v>
      </c>
      <c r="I154" s="152"/>
      <c r="L154" s="147"/>
      <c r="M154" s="153"/>
      <c r="T154" s="154"/>
      <c r="AT154" s="149" t="s">
        <v>144</v>
      </c>
      <c r="AU154" s="149" t="s">
        <v>86</v>
      </c>
      <c r="AV154" s="12" t="s">
        <v>86</v>
      </c>
      <c r="AW154" s="12" t="s">
        <v>32</v>
      </c>
      <c r="AX154" s="12" t="s">
        <v>76</v>
      </c>
      <c r="AY154" s="149" t="s">
        <v>135</v>
      </c>
    </row>
    <row r="155" spans="2:65" s="12" customFormat="1" ht="11.25">
      <c r="B155" s="147"/>
      <c r="D155" s="148" t="s">
        <v>144</v>
      </c>
      <c r="E155" s="149" t="s">
        <v>1</v>
      </c>
      <c r="F155" s="150" t="s">
        <v>262</v>
      </c>
      <c r="H155" s="151">
        <v>-41.466999999999999</v>
      </c>
      <c r="I155" s="152"/>
      <c r="L155" s="147"/>
      <c r="M155" s="153"/>
      <c r="T155" s="154"/>
      <c r="AT155" s="149" t="s">
        <v>144</v>
      </c>
      <c r="AU155" s="149" t="s">
        <v>86</v>
      </c>
      <c r="AV155" s="12" t="s">
        <v>86</v>
      </c>
      <c r="AW155" s="12" t="s">
        <v>32</v>
      </c>
      <c r="AX155" s="12" t="s">
        <v>76</v>
      </c>
      <c r="AY155" s="149" t="s">
        <v>135</v>
      </c>
    </row>
    <row r="156" spans="2:65" s="14" customFormat="1" ht="11.25">
      <c r="B156" s="161"/>
      <c r="D156" s="148" t="s">
        <v>144</v>
      </c>
      <c r="E156" s="162" t="s">
        <v>104</v>
      </c>
      <c r="F156" s="163" t="s">
        <v>180</v>
      </c>
      <c r="H156" s="164">
        <v>6.9489999999999998</v>
      </c>
      <c r="I156" s="165"/>
      <c r="L156" s="161"/>
      <c r="M156" s="166"/>
      <c r="T156" s="167"/>
      <c r="AT156" s="162" t="s">
        <v>144</v>
      </c>
      <c r="AU156" s="162" t="s">
        <v>86</v>
      </c>
      <c r="AV156" s="14" t="s">
        <v>150</v>
      </c>
      <c r="AW156" s="14" t="s">
        <v>32</v>
      </c>
      <c r="AX156" s="14" t="s">
        <v>76</v>
      </c>
      <c r="AY156" s="162" t="s">
        <v>135</v>
      </c>
    </row>
    <row r="157" spans="2:65" s="12" customFormat="1" ht="11.25">
      <c r="B157" s="147"/>
      <c r="D157" s="148" t="s">
        <v>144</v>
      </c>
      <c r="E157" s="149" t="s">
        <v>1</v>
      </c>
      <c r="F157" s="150" t="s">
        <v>263</v>
      </c>
      <c r="H157" s="151">
        <v>4.8639999999999999</v>
      </c>
      <c r="I157" s="152"/>
      <c r="L157" s="147"/>
      <c r="M157" s="153"/>
      <c r="T157" s="154"/>
      <c r="AT157" s="149" t="s">
        <v>144</v>
      </c>
      <c r="AU157" s="149" t="s">
        <v>86</v>
      </c>
      <c r="AV157" s="12" t="s">
        <v>86</v>
      </c>
      <c r="AW157" s="12" t="s">
        <v>32</v>
      </c>
      <c r="AX157" s="12" t="s">
        <v>84</v>
      </c>
      <c r="AY157" s="149" t="s">
        <v>135</v>
      </c>
    </row>
    <row r="158" spans="2:65" s="1" customFormat="1" ht="37.9" customHeight="1">
      <c r="B158" s="133"/>
      <c r="C158" s="134" t="s">
        <v>207</v>
      </c>
      <c r="D158" s="134" t="s">
        <v>137</v>
      </c>
      <c r="E158" s="135" t="s">
        <v>265</v>
      </c>
      <c r="F158" s="136" t="s">
        <v>266</v>
      </c>
      <c r="G158" s="137" t="s">
        <v>171</v>
      </c>
      <c r="H158" s="138">
        <v>2.085</v>
      </c>
      <c r="I158" s="139"/>
      <c r="J158" s="140">
        <f>ROUND(I158*H158,2)</f>
        <v>0</v>
      </c>
      <c r="K158" s="136" t="s">
        <v>141</v>
      </c>
      <c r="L158" s="32"/>
      <c r="M158" s="141" t="s">
        <v>1</v>
      </c>
      <c r="N158" s="142" t="s">
        <v>41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142</v>
      </c>
      <c r="AT158" s="145" t="s">
        <v>137</v>
      </c>
      <c r="AU158" s="145" t="s">
        <v>86</v>
      </c>
      <c r="AY158" s="17" t="s">
        <v>135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84</v>
      </c>
      <c r="BK158" s="146">
        <f>ROUND(I158*H158,2)</f>
        <v>0</v>
      </c>
      <c r="BL158" s="17" t="s">
        <v>142</v>
      </c>
      <c r="BM158" s="145" t="s">
        <v>490</v>
      </c>
    </row>
    <row r="159" spans="2:65" s="12" customFormat="1" ht="11.25">
      <c r="B159" s="147"/>
      <c r="D159" s="148" t="s">
        <v>144</v>
      </c>
      <c r="E159" s="149" t="s">
        <v>1</v>
      </c>
      <c r="F159" s="150" t="s">
        <v>268</v>
      </c>
      <c r="H159" s="151">
        <v>2.085</v>
      </c>
      <c r="I159" s="152"/>
      <c r="L159" s="147"/>
      <c r="M159" s="153"/>
      <c r="T159" s="154"/>
      <c r="AT159" s="149" t="s">
        <v>144</v>
      </c>
      <c r="AU159" s="149" t="s">
        <v>86</v>
      </c>
      <c r="AV159" s="12" t="s">
        <v>86</v>
      </c>
      <c r="AW159" s="12" t="s">
        <v>32</v>
      </c>
      <c r="AX159" s="12" t="s">
        <v>84</v>
      </c>
      <c r="AY159" s="149" t="s">
        <v>135</v>
      </c>
    </row>
    <row r="160" spans="2:65" s="1" customFormat="1" ht="24.2" customHeight="1">
      <c r="B160" s="133"/>
      <c r="C160" s="134" t="s">
        <v>214</v>
      </c>
      <c r="D160" s="134" t="s">
        <v>137</v>
      </c>
      <c r="E160" s="135" t="s">
        <v>270</v>
      </c>
      <c r="F160" s="136" t="s">
        <v>271</v>
      </c>
      <c r="G160" s="137" t="s">
        <v>171</v>
      </c>
      <c r="H160" s="138">
        <v>29.027000000000001</v>
      </c>
      <c r="I160" s="139"/>
      <c r="J160" s="140">
        <f>ROUND(I160*H160,2)</f>
        <v>0</v>
      </c>
      <c r="K160" s="136" t="s">
        <v>141</v>
      </c>
      <c r="L160" s="32"/>
      <c r="M160" s="141" t="s">
        <v>1</v>
      </c>
      <c r="N160" s="142" t="s">
        <v>41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142</v>
      </c>
      <c r="AT160" s="145" t="s">
        <v>137</v>
      </c>
      <c r="AU160" s="145" t="s">
        <v>86</v>
      </c>
      <c r="AY160" s="17" t="s">
        <v>135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84</v>
      </c>
      <c r="BK160" s="146">
        <f>ROUND(I160*H160,2)</f>
        <v>0</v>
      </c>
      <c r="BL160" s="17" t="s">
        <v>142</v>
      </c>
      <c r="BM160" s="145" t="s">
        <v>491</v>
      </c>
    </row>
    <row r="161" spans="2:65" s="13" customFormat="1" ht="11.25">
      <c r="B161" s="155"/>
      <c r="D161" s="148" t="s">
        <v>144</v>
      </c>
      <c r="E161" s="156" t="s">
        <v>1</v>
      </c>
      <c r="F161" s="157" t="s">
        <v>273</v>
      </c>
      <c r="H161" s="156" t="s">
        <v>1</v>
      </c>
      <c r="I161" s="158"/>
      <c r="L161" s="155"/>
      <c r="M161" s="159"/>
      <c r="T161" s="160"/>
      <c r="AT161" s="156" t="s">
        <v>144</v>
      </c>
      <c r="AU161" s="156" t="s">
        <v>86</v>
      </c>
      <c r="AV161" s="13" t="s">
        <v>84</v>
      </c>
      <c r="AW161" s="13" t="s">
        <v>32</v>
      </c>
      <c r="AX161" s="13" t="s">
        <v>76</v>
      </c>
      <c r="AY161" s="156" t="s">
        <v>135</v>
      </c>
    </row>
    <row r="162" spans="2:65" s="12" customFormat="1" ht="11.25">
      <c r="B162" s="147"/>
      <c r="D162" s="148" t="s">
        <v>144</v>
      </c>
      <c r="E162" s="149" t="s">
        <v>1</v>
      </c>
      <c r="F162" s="150" t="s">
        <v>274</v>
      </c>
      <c r="H162" s="151">
        <v>29.027000000000001</v>
      </c>
      <c r="I162" s="152"/>
      <c r="L162" s="147"/>
      <c r="M162" s="153"/>
      <c r="T162" s="154"/>
      <c r="AT162" s="149" t="s">
        <v>144</v>
      </c>
      <c r="AU162" s="149" t="s">
        <v>86</v>
      </c>
      <c r="AV162" s="12" t="s">
        <v>86</v>
      </c>
      <c r="AW162" s="12" t="s">
        <v>32</v>
      </c>
      <c r="AX162" s="12" t="s">
        <v>84</v>
      </c>
      <c r="AY162" s="149" t="s">
        <v>135</v>
      </c>
    </row>
    <row r="163" spans="2:65" s="1" customFormat="1" ht="24.2" customHeight="1">
      <c r="B163" s="133"/>
      <c r="C163" s="134" t="s">
        <v>218</v>
      </c>
      <c r="D163" s="134" t="s">
        <v>137</v>
      </c>
      <c r="E163" s="135" t="s">
        <v>276</v>
      </c>
      <c r="F163" s="136" t="s">
        <v>277</v>
      </c>
      <c r="G163" s="137" t="s">
        <v>171</v>
      </c>
      <c r="H163" s="138">
        <v>12.44</v>
      </c>
      <c r="I163" s="139"/>
      <c r="J163" s="140">
        <f>ROUND(I163*H163,2)</f>
        <v>0</v>
      </c>
      <c r="K163" s="136" t="s">
        <v>141</v>
      </c>
      <c r="L163" s="32"/>
      <c r="M163" s="141" t="s">
        <v>1</v>
      </c>
      <c r="N163" s="142" t="s">
        <v>41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142</v>
      </c>
      <c r="AT163" s="145" t="s">
        <v>137</v>
      </c>
      <c r="AU163" s="145" t="s">
        <v>86</v>
      </c>
      <c r="AY163" s="17" t="s">
        <v>135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84</v>
      </c>
      <c r="BK163" s="146">
        <f>ROUND(I163*H163,2)</f>
        <v>0</v>
      </c>
      <c r="BL163" s="17" t="s">
        <v>142</v>
      </c>
      <c r="BM163" s="145" t="s">
        <v>492</v>
      </c>
    </row>
    <row r="164" spans="2:65" s="13" customFormat="1" ht="11.25">
      <c r="B164" s="155"/>
      <c r="D164" s="148" t="s">
        <v>144</v>
      </c>
      <c r="E164" s="156" t="s">
        <v>1</v>
      </c>
      <c r="F164" s="157" t="s">
        <v>273</v>
      </c>
      <c r="H164" s="156" t="s">
        <v>1</v>
      </c>
      <c r="I164" s="158"/>
      <c r="L164" s="155"/>
      <c r="M164" s="159"/>
      <c r="T164" s="160"/>
      <c r="AT164" s="156" t="s">
        <v>144</v>
      </c>
      <c r="AU164" s="156" t="s">
        <v>86</v>
      </c>
      <c r="AV164" s="13" t="s">
        <v>84</v>
      </c>
      <c r="AW164" s="13" t="s">
        <v>32</v>
      </c>
      <c r="AX164" s="13" t="s">
        <v>76</v>
      </c>
      <c r="AY164" s="156" t="s">
        <v>135</v>
      </c>
    </row>
    <row r="165" spans="2:65" s="12" customFormat="1" ht="11.25">
      <c r="B165" s="147"/>
      <c r="D165" s="148" t="s">
        <v>144</v>
      </c>
      <c r="E165" s="149" t="s">
        <v>1</v>
      </c>
      <c r="F165" s="150" t="s">
        <v>279</v>
      </c>
      <c r="H165" s="151">
        <v>12.44</v>
      </c>
      <c r="I165" s="152"/>
      <c r="L165" s="147"/>
      <c r="M165" s="153"/>
      <c r="T165" s="154"/>
      <c r="AT165" s="149" t="s">
        <v>144</v>
      </c>
      <c r="AU165" s="149" t="s">
        <v>86</v>
      </c>
      <c r="AV165" s="12" t="s">
        <v>86</v>
      </c>
      <c r="AW165" s="12" t="s">
        <v>32</v>
      </c>
      <c r="AX165" s="12" t="s">
        <v>84</v>
      </c>
      <c r="AY165" s="149" t="s">
        <v>135</v>
      </c>
    </row>
    <row r="166" spans="2:65" s="1" customFormat="1" ht="33" customHeight="1">
      <c r="B166" s="133"/>
      <c r="C166" s="134" t="s">
        <v>8</v>
      </c>
      <c r="D166" s="134" t="s">
        <v>137</v>
      </c>
      <c r="E166" s="135" t="s">
        <v>281</v>
      </c>
      <c r="F166" s="136" t="s">
        <v>282</v>
      </c>
      <c r="G166" s="137" t="s">
        <v>283</v>
      </c>
      <c r="H166" s="138">
        <v>13.898</v>
      </c>
      <c r="I166" s="139"/>
      <c r="J166" s="140">
        <f>ROUND(I166*H166,2)</f>
        <v>0</v>
      </c>
      <c r="K166" s="136" t="s">
        <v>141</v>
      </c>
      <c r="L166" s="32"/>
      <c r="M166" s="141" t="s">
        <v>1</v>
      </c>
      <c r="N166" s="142" t="s">
        <v>41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142</v>
      </c>
      <c r="AT166" s="145" t="s">
        <v>137</v>
      </c>
      <c r="AU166" s="145" t="s">
        <v>86</v>
      </c>
      <c r="AY166" s="17" t="s">
        <v>135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84</v>
      </c>
      <c r="BK166" s="146">
        <f>ROUND(I166*H166,2)</f>
        <v>0</v>
      </c>
      <c r="BL166" s="17" t="s">
        <v>142</v>
      </c>
      <c r="BM166" s="145" t="s">
        <v>493</v>
      </c>
    </row>
    <row r="167" spans="2:65" s="12" customFormat="1" ht="11.25">
      <c r="B167" s="147"/>
      <c r="D167" s="148" t="s">
        <v>144</v>
      </c>
      <c r="E167" s="149" t="s">
        <v>1</v>
      </c>
      <c r="F167" s="150" t="s">
        <v>285</v>
      </c>
      <c r="H167" s="151">
        <v>13.898</v>
      </c>
      <c r="I167" s="152"/>
      <c r="L167" s="147"/>
      <c r="M167" s="153"/>
      <c r="T167" s="154"/>
      <c r="AT167" s="149" t="s">
        <v>144</v>
      </c>
      <c r="AU167" s="149" t="s">
        <v>86</v>
      </c>
      <c r="AV167" s="12" t="s">
        <v>86</v>
      </c>
      <c r="AW167" s="12" t="s">
        <v>32</v>
      </c>
      <c r="AX167" s="12" t="s">
        <v>84</v>
      </c>
      <c r="AY167" s="149" t="s">
        <v>135</v>
      </c>
    </row>
    <row r="168" spans="2:65" s="1" customFormat="1" ht="16.5" customHeight="1">
      <c r="B168" s="133"/>
      <c r="C168" s="134" t="s">
        <v>226</v>
      </c>
      <c r="D168" s="134" t="s">
        <v>137</v>
      </c>
      <c r="E168" s="135" t="s">
        <v>287</v>
      </c>
      <c r="F168" s="136" t="s">
        <v>288</v>
      </c>
      <c r="G168" s="137" t="s">
        <v>171</v>
      </c>
      <c r="H168" s="138">
        <v>6.9489999999999998</v>
      </c>
      <c r="I168" s="139"/>
      <c r="J168" s="140">
        <f>ROUND(I168*H168,2)</f>
        <v>0</v>
      </c>
      <c r="K168" s="136" t="s">
        <v>141</v>
      </c>
      <c r="L168" s="32"/>
      <c r="M168" s="141" t="s">
        <v>1</v>
      </c>
      <c r="N168" s="142" t="s">
        <v>41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142</v>
      </c>
      <c r="AT168" s="145" t="s">
        <v>137</v>
      </c>
      <c r="AU168" s="145" t="s">
        <v>86</v>
      </c>
      <c r="AY168" s="17" t="s">
        <v>135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84</v>
      </c>
      <c r="BK168" s="146">
        <f>ROUND(I168*H168,2)</f>
        <v>0</v>
      </c>
      <c r="BL168" s="17" t="s">
        <v>142</v>
      </c>
      <c r="BM168" s="145" t="s">
        <v>494</v>
      </c>
    </row>
    <row r="169" spans="2:65" s="12" customFormat="1" ht="11.25">
      <c r="B169" s="147"/>
      <c r="D169" s="148" t="s">
        <v>144</v>
      </c>
      <c r="E169" s="149" t="s">
        <v>1</v>
      </c>
      <c r="F169" s="150" t="s">
        <v>104</v>
      </c>
      <c r="H169" s="151">
        <v>6.9489999999999998</v>
      </c>
      <c r="I169" s="152"/>
      <c r="L169" s="147"/>
      <c r="M169" s="153"/>
      <c r="T169" s="154"/>
      <c r="AT169" s="149" t="s">
        <v>144</v>
      </c>
      <c r="AU169" s="149" t="s">
        <v>86</v>
      </c>
      <c r="AV169" s="12" t="s">
        <v>86</v>
      </c>
      <c r="AW169" s="12" t="s">
        <v>32</v>
      </c>
      <c r="AX169" s="12" t="s">
        <v>84</v>
      </c>
      <c r="AY169" s="149" t="s">
        <v>135</v>
      </c>
    </row>
    <row r="170" spans="2:65" s="1" customFormat="1" ht="24.2" customHeight="1">
      <c r="B170" s="133"/>
      <c r="C170" s="134" t="s">
        <v>231</v>
      </c>
      <c r="D170" s="134" t="s">
        <v>137</v>
      </c>
      <c r="E170" s="135" t="s">
        <v>291</v>
      </c>
      <c r="F170" s="136" t="s">
        <v>292</v>
      </c>
      <c r="G170" s="137" t="s">
        <v>171</v>
      </c>
      <c r="H170" s="138">
        <v>41.466999999999999</v>
      </c>
      <c r="I170" s="139"/>
      <c r="J170" s="140">
        <f>ROUND(I170*H170,2)</f>
        <v>0</v>
      </c>
      <c r="K170" s="136" t="s">
        <v>141</v>
      </c>
      <c r="L170" s="32"/>
      <c r="M170" s="141" t="s">
        <v>1</v>
      </c>
      <c r="N170" s="142" t="s">
        <v>41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142</v>
      </c>
      <c r="AT170" s="145" t="s">
        <v>137</v>
      </c>
      <c r="AU170" s="145" t="s">
        <v>86</v>
      </c>
      <c r="AY170" s="17" t="s">
        <v>135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7" t="s">
        <v>84</v>
      </c>
      <c r="BK170" s="146">
        <f>ROUND(I170*H170,2)</f>
        <v>0</v>
      </c>
      <c r="BL170" s="17" t="s">
        <v>142</v>
      </c>
      <c r="BM170" s="145" t="s">
        <v>495</v>
      </c>
    </row>
    <row r="171" spans="2:65" s="12" customFormat="1" ht="11.25">
      <c r="B171" s="147"/>
      <c r="D171" s="148" t="s">
        <v>144</v>
      </c>
      <c r="E171" s="149" t="s">
        <v>1</v>
      </c>
      <c r="F171" s="150" t="s">
        <v>261</v>
      </c>
      <c r="H171" s="151">
        <v>48.415999999999997</v>
      </c>
      <c r="I171" s="152"/>
      <c r="L171" s="147"/>
      <c r="M171" s="153"/>
      <c r="T171" s="154"/>
      <c r="AT171" s="149" t="s">
        <v>144</v>
      </c>
      <c r="AU171" s="149" t="s">
        <v>86</v>
      </c>
      <c r="AV171" s="12" t="s">
        <v>86</v>
      </c>
      <c r="AW171" s="12" t="s">
        <v>32</v>
      </c>
      <c r="AX171" s="12" t="s">
        <v>76</v>
      </c>
      <c r="AY171" s="149" t="s">
        <v>135</v>
      </c>
    </row>
    <row r="172" spans="2:65" s="12" customFormat="1" ht="11.25">
      <c r="B172" s="147"/>
      <c r="D172" s="148" t="s">
        <v>144</v>
      </c>
      <c r="E172" s="149" t="s">
        <v>1</v>
      </c>
      <c r="F172" s="150" t="s">
        <v>294</v>
      </c>
      <c r="H172" s="151">
        <v>-4.2350000000000003</v>
      </c>
      <c r="I172" s="152"/>
      <c r="L172" s="147"/>
      <c r="M172" s="153"/>
      <c r="T172" s="154"/>
      <c r="AT172" s="149" t="s">
        <v>144</v>
      </c>
      <c r="AU172" s="149" t="s">
        <v>86</v>
      </c>
      <c r="AV172" s="12" t="s">
        <v>86</v>
      </c>
      <c r="AW172" s="12" t="s">
        <v>32</v>
      </c>
      <c r="AX172" s="12" t="s">
        <v>76</v>
      </c>
      <c r="AY172" s="149" t="s">
        <v>135</v>
      </c>
    </row>
    <row r="173" spans="2:65" s="12" customFormat="1" ht="11.25">
      <c r="B173" s="147"/>
      <c r="D173" s="148" t="s">
        <v>144</v>
      </c>
      <c r="E173" s="149" t="s">
        <v>1</v>
      </c>
      <c r="F173" s="150" t="s">
        <v>496</v>
      </c>
      <c r="H173" s="151">
        <v>-2.714</v>
      </c>
      <c r="I173" s="152"/>
      <c r="L173" s="147"/>
      <c r="M173" s="153"/>
      <c r="T173" s="154"/>
      <c r="AT173" s="149" t="s">
        <v>144</v>
      </c>
      <c r="AU173" s="149" t="s">
        <v>86</v>
      </c>
      <c r="AV173" s="12" t="s">
        <v>86</v>
      </c>
      <c r="AW173" s="12" t="s">
        <v>32</v>
      </c>
      <c r="AX173" s="12" t="s">
        <v>76</v>
      </c>
      <c r="AY173" s="149" t="s">
        <v>135</v>
      </c>
    </row>
    <row r="174" spans="2:65" s="15" customFormat="1" ht="11.25">
      <c r="B174" s="168"/>
      <c r="D174" s="148" t="s">
        <v>144</v>
      </c>
      <c r="E174" s="169" t="s">
        <v>102</v>
      </c>
      <c r="F174" s="170" t="s">
        <v>206</v>
      </c>
      <c r="H174" s="171">
        <v>41.466999999999999</v>
      </c>
      <c r="I174" s="172"/>
      <c r="L174" s="168"/>
      <c r="M174" s="173"/>
      <c r="T174" s="174"/>
      <c r="AT174" s="169" t="s">
        <v>144</v>
      </c>
      <c r="AU174" s="169" t="s">
        <v>86</v>
      </c>
      <c r="AV174" s="15" t="s">
        <v>142</v>
      </c>
      <c r="AW174" s="15" t="s">
        <v>32</v>
      </c>
      <c r="AX174" s="15" t="s">
        <v>84</v>
      </c>
      <c r="AY174" s="169" t="s">
        <v>135</v>
      </c>
    </row>
    <row r="175" spans="2:65" s="1" customFormat="1" ht="24.2" customHeight="1">
      <c r="B175" s="133"/>
      <c r="C175" s="134" t="s">
        <v>235</v>
      </c>
      <c r="D175" s="134" t="s">
        <v>137</v>
      </c>
      <c r="E175" s="135" t="s">
        <v>297</v>
      </c>
      <c r="F175" s="136" t="s">
        <v>298</v>
      </c>
      <c r="G175" s="137" t="s">
        <v>171</v>
      </c>
      <c r="H175" s="138">
        <v>3.4649999999999999</v>
      </c>
      <c r="I175" s="139"/>
      <c r="J175" s="140">
        <f>ROUND(I175*H175,2)</f>
        <v>0</v>
      </c>
      <c r="K175" s="136" t="s">
        <v>141</v>
      </c>
      <c r="L175" s="32"/>
      <c r="M175" s="141" t="s">
        <v>1</v>
      </c>
      <c r="N175" s="142" t="s">
        <v>41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142</v>
      </c>
      <c r="AT175" s="145" t="s">
        <v>137</v>
      </c>
      <c r="AU175" s="145" t="s">
        <v>86</v>
      </c>
      <c r="AY175" s="17" t="s">
        <v>135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84</v>
      </c>
      <c r="BK175" s="146">
        <f>ROUND(I175*H175,2)</f>
        <v>0</v>
      </c>
      <c r="BL175" s="17" t="s">
        <v>142</v>
      </c>
      <c r="BM175" s="145" t="s">
        <v>497</v>
      </c>
    </row>
    <row r="176" spans="2:65" s="12" customFormat="1" ht="11.25">
      <c r="B176" s="147"/>
      <c r="D176" s="148" t="s">
        <v>144</v>
      </c>
      <c r="E176" s="149" t="s">
        <v>100</v>
      </c>
      <c r="F176" s="150" t="s">
        <v>498</v>
      </c>
      <c r="H176" s="151">
        <v>3.4649999999999999</v>
      </c>
      <c r="I176" s="152"/>
      <c r="L176" s="147"/>
      <c r="M176" s="153"/>
      <c r="T176" s="154"/>
      <c r="AT176" s="149" t="s">
        <v>144</v>
      </c>
      <c r="AU176" s="149" t="s">
        <v>86</v>
      </c>
      <c r="AV176" s="12" t="s">
        <v>86</v>
      </c>
      <c r="AW176" s="12" t="s">
        <v>32</v>
      </c>
      <c r="AX176" s="12" t="s">
        <v>84</v>
      </c>
      <c r="AY176" s="149" t="s">
        <v>135</v>
      </c>
    </row>
    <row r="177" spans="2:65" s="1" customFormat="1" ht="16.5" customHeight="1">
      <c r="B177" s="133"/>
      <c r="C177" s="175" t="s">
        <v>239</v>
      </c>
      <c r="D177" s="175" t="s">
        <v>302</v>
      </c>
      <c r="E177" s="176" t="s">
        <v>303</v>
      </c>
      <c r="F177" s="177" t="s">
        <v>304</v>
      </c>
      <c r="G177" s="178" t="s">
        <v>283</v>
      </c>
      <c r="H177" s="179">
        <v>6.93</v>
      </c>
      <c r="I177" s="180"/>
      <c r="J177" s="181">
        <f>ROUND(I177*H177,2)</f>
        <v>0</v>
      </c>
      <c r="K177" s="177" t="s">
        <v>141</v>
      </c>
      <c r="L177" s="182"/>
      <c r="M177" s="183" t="s">
        <v>1</v>
      </c>
      <c r="N177" s="184" t="s">
        <v>41</v>
      </c>
      <c r="P177" s="143">
        <f>O177*H177</f>
        <v>0</v>
      </c>
      <c r="Q177" s="143">
        <v>1</v>
      </c>
      <c r="R177" s="143">
        <f>Q177*H177</f>
        <v>6.93</v>
      </c>
      <c r="S177" s="143">
        <v>0</v>
      </c>
      <c r="T177" s="144">
        <f>S177*H177</f>
        <v>0</v>
      </c>
      <c r="AR177" s="145" t="s">
        <v>182</v>
      </c>
      <c r="AT177" s="145" t="s">
        <v>302</v>
      </c>
      <c r="AU177" s="145" t="s">
        <v>86</v>
      </c>
      <c r="AY177" s="17" t="s">
        <v>135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7" t="s">
        <v>84</v>
      </c>
      <c r="BK177" s="146">
        <f>ROUND(I177*H177,2)</f>
        <v>0</v>
      </c>
      <c r="BL177" s="17" t="s">
        <v>142</v>
      </c>
      <c r="BM177" s="145" t="s">
        <v>499</v>
      </c>
    </row>
    <row r="178" spans="2:65" s="12" customFormat="1" ht="11.25">
      <c r="B178" s="147"/>
      <c r="D178" s="148" t="s">
        <v>144</v>
      </c>
      <c r="F178" s="150" t="s">
        <v>500</v>
      </c>
      <c r="H178" s="151">
        <v>6.93</v>
      </c>
      <c r="I178" s="152"/>
      <c r="L178" s="147"/>
      <c r="M178" s="153"/>
      <c r="T178" s="154"/>
      <c r="AT178" s="149" t="s">
        <v>144</v>
      </c>
      <c r="AU178" s="149" t="s">
        <v>86</v>
      </c>
      <c r="AV178" s="12" t="s">
        <v>86</v>
      </c>
      <c r="AW178" s="12" t="s">
        <v>3</v>
      </c>
      <c r="AX178" s="12" t="s">
        <v>84</v>
      </c>
      <c r="AY178" s="149" t="s">
        <v>135</v>
      </c>
    </row>
    <row r="179" spans="2:65" s="11" customFormat="1" ht="22.9" customHeight="1">
      <c r="B179" s="121"/>
      <c r="D179" s="122" t="s">
        <v>75</v>
      </c>
      <c r="E179" s="131" t="s">
        <v>150</v>
      </c>
      <c r="F179" s="131" t="s">
        <v>311</v>
      </c>
      <c r="I179" s="124"/>
      <c r="J179" s="132">
        <f>BK179</f>
        <v>0</v>
      </c>
      <c r="L179" s="121"/>
      <c r="M179" s="126"/>
      <c r="P179" s="127">
        <f>SUM(P180:P181)</f>
        <v>0</v>
      </c>
      <c r="R179" s="127">
        <f>SUM(R180:R181)</f>
        <v>0</v>
      </c>
      <c r="T179" s="128">
        <f>SUM(T180:T181)</f>
        <v>0</v>
      </c>
      <c r="AR179" s="122" t="s">
        <v>84</v>
      </c>
      <c r="AT179" s="129" t="s">
        <v>75</v>
      </c>
      <c r="AU179" s="129" t="s">
        <v>84</v>
      </c>
      <c r="AY179" s="122" t="s">
        <v>135</v>
      </c>
      <c r="BK179" s="130">
        <f>SUM(BK180:BK181)</f>
        <v>0</v>
      </c>
    </row>
    <row r="180" spans="2:65" s="1" customFormat="1" ht="21.75" customHeight="1">
      <c r="B180" s="133"/>
      <c r="C180" s="134" t="s">
        <v>244</v>
      </c>
      <c r="D180" s="134" t="s">
        <v>137</v>
      </c>
      <c r="E180" s="135" t="s">
        <v>313</v>
      </c>
      <c r="F180" s="136" t="s">
        <v>314</v>
      </c>
      <c r="G180" s="137" t="s">
        <v>140</v>
      </c>
      <c r="H180" s="138">
        <v>7.7</v>
      </c>
      <c r="I180" s="139"/>
      <c r="J180" s="140">
        <f>ROUND(I180*H180,2)</f>
        <v>0</v>
      </c>
      <c r="K180" s="136" t="s">
        <v>141</v>
      </c>
      <c r="L180" s="32"/>
      <c r="M180" s="141" t="s">
        <v>1</v>
      </c>
      <c r="N180" s="142" t="s">
        <v>41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142</v>
      </c>
      <c r="AT180" s="145" t="s">
        <v>137</v>
      </c>
      <c r="AU180" s="145" t="s">
        <v>86</v>
      </c>
      <c r="AY180" s="17" t="s">
        <v>135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84</v>
      </c>
      <c r="BK180" s="146">
        <f>ROUND(I180*H180,2)</f>
        <v>0</v>
      </c>
      <c r="BL180" s="17" t="s">
        <v>142</v>
      </c>
      <c r="BM180" s="145" t="s">
        <v>501</v>
      </c>
    </row>
    <row r="181" spans="2:65" s="12" customFormat="1" ht="11.25">
      <c r="B181" s="147"/>
      <c r="D181" s="148" t="s">
        <v>144</v>
      </c>
      <c r="E181" s="149" t="s">
        <v>1</v>
      </c>
      <c r="F181" s="150" t="s">
        <v>502</v>
      </c>
      <c r="H181" s="151">
        <v>7.7</v>
      </c>
      <c r="I181" s="152"/>
      <c r="L181" s="147"/>
      <c r="M181" s="153"/>
      <c r="T181" s="154"/>
      <c r="AT181" s="149" t="s">
        <v>144</v>
      </c>
      <c r="AU181" s="149" t="s">
        <v>86</v>
      </c>
      <c r="AV181" s="12" t="s">
        <v>86</v>
      </c>
      <c r="AW181" s="12" t="s">
        <v>32</v>
      </c>
      <c r="AX181" s="12" t="s">
        <v>84</v>
      </c>
      <c r="AY181" s="149" t="s">
        <v>135</v>
      </c>
    </row>
    <row r="182" spans="2:65" s="11" customFormat="1" ht="22.9" customHeight="1">
      <c r="B182" s="121"/>
      <c r="D182" s="122" t="s">
        <v>75</v>
      </c>
      <c r="E182" s="131" t="s">
        <v>142</v>
      </c>
      <c r="F182" s="131" t="s">
        <v>316</v>
      </c>
      <c r="I182" s="124"/>
      <c r="J182" s="132">
        <f>BK182</f>
        <v>0</v>
      </c>
      <c r="L182" s="121"/>
      <c r="M182" s="126"/>
      <c r="P182" s="127">
        <f>SUM(P183:P184)</f>
        <v>0</v>
      </c>
      <c r="R182" s="127">
        <f>SUM(R183:R184)</f>
        <v>1.4558929</v>
      </c>
      <c r="T182" s="128">
        <f>SUM(T183:T184)</f>
        <v>0</v>
      </c>
      <c r="AR182" s="122" t="s">
        <v>84</v>
      </c>
      <c r="AT182" s="129" t="s">
        <v>75</v>
      </c>
      <c r="AU182" s="129" t="s">
        <v>84</v>
      </c>
      <c r="AY182" s="122" t="s">
        <v>135</v>
      </c>
      <c r="BK182" s="130">
        <f>SUM(BK183:BK184)</f>
        <v>0</v>
      </c>
    </row>
    <row r="183" spans="2:65" s="1" customFormat="1" ht="16.5" customHeight="1">
      <c r="B183" s="133"/>
      <c r="C183" s="134" t="s">
        <v>7</v>
      </c>
      <c r="D183" s="134" t="s">
        <v>137</v>
      </c>
      <c r="E183" s="135" t="s">
        <v>318</v>
      </c>
      <c r="F183" s="136" t="s">
        <v>319</v>
      </c>
      <c r="G183" s="137" t="s">
        <v>171</v>
      </c>
      <c r="H183" s="138">
        <v>0.77</v>
      </c>
      <c r="I183" s="139"/>
      <c r="J183" s="140">
        <f>ROUND(I183*H183,2)</f>
        <v>0</v>
      </c>
      <c r="K183" s="136" t="s">
        <v>141</v>
      </c>
      <c r="L183" s="32"/>
      <c r="M183" s="141" t="s">
        <v>1</v>
      </c>
      <c r="N183" s="142" t="s">
        <v>41</v>
      </c>
      <c r="P183" s="143">
        <f>O183*H183</f>
        <v>0</v>
      </c>
      <c r="Q183" s="143">
        <v>1.8907700000000001</v>
      </c>
      <c r="R183" s="143">
        <f>Q183*H183</f>
        <v>1.4558929</v>
      </c>
      <c r="S183" s="143">
        <v>0</v>
      </c>
      <c r="T183" s="144">
        <f>S183*H183</f>
        <v>0</v>
      </c>
      <c r="AR183" s="145" t="s">
        <v>142</v>
      </c>
      <c r="AT183" s="145" t="s">
        <v>137</v>
      </c>
      <c r="AU183" s="145" t="s">
        <v>86</v>
      </c>
      <c r="AY183" s="17" t="s">
        <v>135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84</v>
      </c>
      <c r="BK183" s="146">
        <f>ROUND(I183*H183,2)</f>
        <v>0</v>
      </c>
      <c r="BL183" s="17" t="s">
        <v>142</v>
      </c>
      <c r="BM183" s="145" t="s">
        <v>503</v>
      </c>
    </row>
    <row r="184" spans="2:65" s="12" customFormat="1" ht="11.25">
      <c r="B184" s="147"/>
      <c r="D184" s="148" t="s">
        <v>144</v>
      </c>
      <c r="E184" s="149" t="s">
        <v>98</v>
      </c>
      <c r="F184" s="150" t="s">
        <v>504</v>
      </c>
      <c r="H184" s="151">
        <v>0.77</v>
      </c>
      <c r="I184" s="152"/>
      <c r="L184" s="147"/>
      <c r="M184" s="153"/>
      <c r="T184" s="154"/>
      <c r="AT184" s="149" t="s">
        <v>144</v>
      </c>
      <c r="AU184" s="149" t="s">
        <v>86</v>
      </c>
      <c r="AV184" s="12" t="s">
        <v>86</v>
      </c>
      <c r="AW184" s="12" t="s">
        <v>32</v>
      </c>
      <c r="AX184" s="12" t="s">
        <v>84</v>
      </c>
      <c r="AY184" s="149" t="s">
        <v>135</v>
      </c>
    </row>
    <row r="185" spans="2:65" s="11" customFormat="1" ht="22.9" customHeight="1">
      <c r="B185" s="121"/>
      <c r="D185" s="122" t="s">
        <v>75</v>
      </c>
      <c r="E185" s="131" t="s">
        <v>182</v>
      </c>
      <c r="F185" s="131" t="s">
        <v>347</v>
      </c>
      <c r="I185" s="124"/>
      <c r="J185" s="132">
        <f>BK185</f>
        <v>0</v>
      </c>
      <c r="L185" s="121"/>
      <c r="M185" s="126"/>
      <c r="P185" s="127">
        <f>SUM(P186:P199)</f>
        <v>0</v>
      </c>
      <c r="R185" s="127">
        <f>SUM(R186:R199)</f>
        <v>0.43396699999999999</v>
      </c>
      <c r="T185" s="128">
        <f>SUM(T186:T199)</f>
        <v>0</v>
      </c>
      <c r="AR185" s="122" t="s">
        <v>84</v>
      </c>
      <c r="AT185" s="129" t="s">
        <v>75</v>
      </c>
      <c r="AU185" s="129" t="s">
        <v>84</v>
      </c>
      <c r="AY185" s="122" t="s">
        <v>135</v>
      </c>
      <c r="BK185" s="130">
        <f>SUM(BK186:BK199)</f>
        <v>0</v>
      </c>
    </row>
    <row r="186" spans="2:65" s="1" customFormat="1" ht="24.2" customHeight="1">
      <c r="B186" s="133"/>
      <c r="C186" s="134" t="s">
        <v>252</v>
      </c>
      <c r="D186" s="134" t="s">
        <v>137</v>
      </c>
      <c r="E186" s="135" t="s">
        <v>505</v>
      </c>
      <c r="F186" s="136" t="s">
        <v>506</v>
      </c>
      <c r="G186" s="137" t="s">
        <v>140</v>
      </c>
      <c r="H186" s="138">
        <v>7.7</v>
      </c>
      <c r="I186" s="139"/>
      <c r="J186" s="140">
        <f>ROUND(I186*H186,2)</f>
        <v>0</v>
      </c>
      <c r="K186" s="136" t="s">
        <v>141</v>
      </c>
      <c r="L186" s="32"/>
      <c r="M186" s="141" t="s">
        <v>1</v>
      </c>
      <c r="N186" s="142" t="s">
        <v>41</v>
      </c>
      <c r="P186" s="143">
        <f>O186*H186</f>
        <v>0</v>
      </c>
      <c r="Q186" s="143">
        <v>1.0000000000000001E-5</v>
      </c>
      <c r="R186" s="143">
        <f>Q186*H186</f>
        <v>7.7000000000000001E-5</v>
      </c>
      <c r="S186" s="143">
        <v>0</v>
      </c>
      <c r="T186" s="144">
        <f>S186*H186</f>
        <v>0</v>
      </c>
      <c r="AR186" s="145" t="s">
        <v>142</v>
      </c>
      <c r="AT186" s="145" t="s">
        <v>137</v>
      </c>
      <c r="AU186" s="145" t="s">
        <v>86</v>
      </c>
      <c r="AY186" s="17" t="s">
        <v>135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84</v>
      </c>
      <c r="BK186" s="146">
        <f>ROUND(I186*H186,2)</f>
        <v>0</v>
      </c>
      <c r="BL186" s="17" t="s">
        <v>142</v>
      </c>
      <c r="BM186" s="145" t="s">
        <v>507</v>
      </c>
    </row>
    <row r="187" spans="2:65" s="12" customFormat="1" ht="11.25">
      <c r="B187" s="147"/>
      <c r="D187" s="148" t="s">
        <v>144</v>
      </c>
      <c r="E187" s="149" t="s">
        <v>1</v>
      </c>
      <c r="F187" s="150" t="s">
        <v>502</v>
      </c>
      <c r="H187" s="151">
        <v>7.7</v>
      </c>
      <c r="I187" s="152"/>
      <c r="L187" s="147"/>
      <c r="M187" s="153"/>
      <c r="T187" s="154"/>
      <c r="AT187" s="149" t="s">
        <v>144</v>
      </c>
      <c r="AU187" s="149" t="s">
        <v>86</v>
      </c>
      <c r="AV187" s="12" t="s">
        <v>86</v>
      </c>
      <c r="AW187" s="12" t="s">
        <v>32</v>
      </c>
      <c r="AX187" s="12" t="s">
        <v>84</v>
      </c>
      <c r="AY187" s="149" t="s">
        <v>135</v>
      </c>
    </row>
    <row r="188" spans="2:65" s="1" customFormat="1" ht="24.2" customHeight="1">
      <c r="B188" s="133"/>
      <c r="C188" s="175" t="s">
        <v>256</v>
      </c>
      <c r="D188" s="175" t="s">
        <v>302</v>
      </c>
      <c r="E188" s="176" t="s">
        <v>508</v>
      </c>
      <c r="F188" s="177" t="s">
        <v>509</v>
      </c>
      <c r="G188" s="178" t="s">
        <v>325</v>
      </c>
      <c r="H188" s="179">
        <v>3</v>
      </c>
      <c r="I188" s="180"/>
      <c r="J188" s="181">
        <f>ROUND(I188*H188,2)</f>
        <v>0</v>
      </c>
      <c r="K188" s="177" t="s">
        <v>1</v>
      </c>
      <c r="L188" s="182"/>
      <c r="M188" s="183" t="s">
        <v>1</v>
      </c>
      <c r="N188" s="184" t="s">
        <v>41</v>
      </c>
      <c r="P188" s="143">
        <f>O188*H188</f>
        <v>0</v>
      </c>
      <c r="Q188" s="143">
        <v>1.081E-2</v>
      </c>
      <c r="R188" s="143">
        <f>Q188*H188</f>
        <v>3.243E-2</v>
      </c>
      <c r="S188" s="143">
        <v>0</v>
      </c>
      <c r="T188" s="144">
        <f>S188*H188</f>
        <v>0</v>
      </c>
      <c r="AR188" s="145" t="s">
        <v>182</v>
      </c>
      <c r="AT188" s="145" t="s">
        <v>302</v>
      </c>
      <c r="AU188" s="145" t="s">
        <v>86</v>
      </c>
      <c r="AY188" s="17" t="s">
        <v>135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84</v>
      </c>
      <c r="BK188" s="146">
        <f>ROUND(I188*H188,2)</f>
        <v>0</v>
      </c>
      <c r="BL188" s="17" t="s">
        <v>142</v>
      </c>
      <c r="BM188" s="145" t="s">
        <v>510</v>
      </c>
    </row>
    <row r="189" spans="2:65" s="13" customFormat="1" ht="11.25">
      <c r="B189" s="155"/>
      <c r="D189" s="148" t="s">
        <v>144</v>
      </c>
      <c r="E189" s="156" t="s">
        <v>1</v>
      </c>
      <c r="F189" s="157" t="s">
        <v>358</v>
      </c>
      <c r="H189" s="156" t="s">
        <v>1</v>
      </c>
      <c r="I189" s="158"/>
      <c r="L189" s="155"/>
      <c r="M189" s="159"/>
      <c r="T189" s="160"/>
      <c r="AT189" s="156" t="s">
        <v>144</v>
      </c>
      <c r="AU189" s="156" t="s">
        <v>86</v>
      </c>
      <c r="AV189" s="13" t="s">
        <v>84</v>
      </c>
      <c r="AW189" s="13" t="s">
        <v>32</v>
      </c>
      <c r="AX189" s="13" t="s">
        <v>76</v>
      </c>
      <c r="AY189" s="156" t="s">
        <v>135</v>
      </c>
    </row>
    <row r="190" spans="2:65" s="12" customFormat="1" ht="11.25">
      <c r="B190" s="147"/>
      <c r="D190" s="148" t="s">
        <v>144</v>
      </c>
      <c r="E190" s="149" t="s">
        <v>1</v>
      </c>
      <c r="F190" s="150" t="s">
        <v>150</v>
      </c>
      <c r="H190" s="151">
        <v>3</v>
      </c>
      <c r="I190" s="152"/>
      <c r="L190" s="147"/>
      <c r="M190" s="153"/>
      <c r="T190" s="154"/>
      <c r="AT190" s="149" t="s">
        <v>144</v>
      </c>
      <c r="AU190" s="149" t="s">
        <v>86</v>
      </c>
      <c r="AV190" s="12" t="s">
        <v>86</v>
      </c>
      <c r="AW190" s="12" t="s">
        <v>32</v>
      </c>
      <c r="AX190" s="12" t="s">
        <v>84</v>
      </c>
      <c r="AY190" s="149" t="s">
        <v>135</v>
      </c>
    </row>
    <row r="191" spans="2:65" s="1" customFormat="1" ht="24.2" customHeight="1">
      <c r="B191" s="133"/>
      <c r="C191" s="134" t="s">
        <v>264</v>
      </c>
      <c r="D191" s="134" t="s">
        <v>137</v>
      </c>
      <c r="E191" s="135" t="s">
        <v>511</v>
      </c>
      <c r="F191" s="136" t="s">
        <v>512</v>
      </c>
      <c r="G191" s="137" t="s">
        <v>325</v>
      </c>
      <c r="H191" s="138">
        <v>3</v>
      </c>
      <c r="I191" s="139"/>
      <c r="J191" s="140">
        <f t="shared" ref="J191:J199" si="0">ROUND(I191*H191,2)</f>
        <v>0</v>
      </c>
      <c r="K191" s="136" t="s">
        <v>141</v>
      </c>
      <c r="L191" s="32"/>
      <c r="M191" s="141" t="s">
        <v>1</v>
      </c>
      <c r="N191" s="142" t="s">
        <v>41</v>
      </c>
      <c r="P191" s="143">
        <f t="shared" ref="P191:P199" si="1">O191*H191</f>
        <v>0</v>
      </c>
      <c r="Q191" s="143">
        <v>0</v>
      </c>
      <c r="R191" s="143">
        <f t="shared" ref="R191:R199" si="2">Q191*H191</f>
        <v>0</v>
      </c>
      <c r="S191" s="143">
        <v>0</v>
      </c>
      <c r="T191" s="144">
        <f t="shared" ref="T191:T199" si="3">S191*H191</f>
        <v>0</v>
      </c>
      <c r="AR191" s="145" t="s">
        <v>142</v>
      </c>
      <c r="AT191" s="145" t="s">
        <v>137</v>
      </c>
      <c r="AU191" s="145" t="s">
        <v>86</v>
      </c>
      <c r="AY191" s="17" t="s">
        <v>135</v>
      </c>
      <c r="BE191" s="146">
        <f t="shared" ref="BE191:BE199" si="4">IF(N191="základní",J191,0)</f>
        <v>0</v>
      </c>
      <c r="BF191" s="146">
        <f t="shared" ref="BF191:BF199" si="5">IF(N191="snížená",J191,0)</f>
        <v>0</v>
      </c>
      <c r="BG191" s="146">
        <f t="shared" ref="BG191:BG199" si="6">IF(N191="zákl. přenesená",J191,0)</f>
        <v>0</v>
      </c>
      <c r="BH191" s="146">
        <f t="shared" ref="BH191:BH199" si="7">IF(N191="sníž. přenesená",J191,0)</f>
        <v>0</v>
      </c>
      <c r="BI191" s="146">
        <f t="shared" ref="BI191:BI199" si="8">IF(N191="nulová",J191,0)</f>
        <v>0</v>
      </c>
      <c r="BJ191" s="17" t="s">
        <v>84</v>
      </c>
      <c r="BK191" s="146">
        <f t="shared" ref="BK191:BK199" si="9">ROUND(I191*H191,2)</f>
        <v>0</v>
      </c>
      <c r="BL191" s="17" t="s">
        <v>142</v>
      </c>
      <c r="BM191" s="145" t="s">
        <v>513</v>
      </c>
    </row>
    <row r="192" spans="2:65" s="1" customFormat="1" ht="16.5" customHeight="1">
      <c r="B192" s="133"/>
      <c r="C192" s="175" t="s">
        <v>269</v>
      </c>
      <c r="D192" s="175" t="s">
        <v>302</v>
      </c>
      <c r="E192" s="176" t="s">
        <v>514</v>
      </c>
      <c r="F192" s="177" t="s">
        <v>515</v>
      </c>
      <c r="G192" s="178" t="s">
        <v>325</v>
      </c>
      <c r="H192" s="179">
        <v>3</v>
      </c>
      <c r="I192" s="180"/>
      <c r="J192" s="181">
        <f t="shared" si="0"/>
        <v>0</v>
      </c>
      <c r="K192" s="177" t="s">
        <v>141</v>
      </c>
      <c r="L192" s="182"/>
      <c r="M192" s="183" t="s">
        <v>1</v>
      </c>
      <c r="N192" s="184" t="s">
        <v>41</v>
      </c>
      <c r="P192" s="143">
        <f t="shared" si="1"/>
        <v>0</v>
      </c>
      <c r="Q192" s="143">
        <v>8.0000000000000004E-4</v>
      </c>
      <c r="R192" s="143">
        <f t="shared" si="2"/>
        <v>2.4000000000000002E-3</v>
      </c>
      <c r="S192" s="143">
        <v>0</v>
      </c>
      <c r="T192" s="144">
        <f t="shared" si="3"/>
        <v>0</v>
      </c>
      <c r="AR192" s="145" t="s">
        <v>182</v>
      </c>
      <c r="AT192" s="145" t="s">
        <v>302</v>
      </c>
      <c r="AU192" s="145" t="s">
        <v>86</v>
      </c>
      <c r="AY192" s="17" t="s">
        <v>135</v>
      </c>
      <c r="BE192" s="146">
        <f t="shared" si="4"/>
        <v>0</v>
      </c>
      <c r="BF192" s="146">
        <f t="shared" si="5"/>
        <v>0</v>
      </c>
      <c r="BG192" s="146">
        <f t="shared" si="6"/>
        <v>0</v>
      </c>
      <c r="BH192" s="146">
        <f t="shared" si="7"/>
        <v>0</v>
      </c>
      <c r="BI192" s="146">
        <f t="shared" si="8"/>
        <v>0</v>
      </c>
      <c r="BJ192" s="17" t="s">
        <v>84</v>
      </c>
      <c r="BK192" s="146">
        <f t="shared" si="9"/>
        <v>0</v>
      </c>
      <c r="BL192" s="17" t="s">
        <v>142</v>
      </c>
      <c r="BM192" s="145" t="s">
        <v>516</v>
      </c>
    </row>
    <row r="193" spans="2:65" s="1" customFormat="1" ht="16.5" customHeight="1">
      <c r="B193" s="133"/>
      <c r="C193" s="134" t="s">
        <v>307</v>
      </c>
      <c r="D193" s="134" t="s">
        <v>137</v>
      </c>
      <c r="E193" s="135" t="s">
        <v>517</v>
      </c>
      <c r="F193" s="136" t="s">
        <v>518</v>
      </c>
      <c r="G193" s="137" t="s">
        <v>325</v>
      </c>
      <c r="H193" s="138">
        <v>3</v>
      </c>
      <c r="I193" s="139"/>
      <c r="J193" s="140">
        <f t="shared" si="0"/>
        <v>0</v>
      </c>
      <c r="K193" s="136" t="s">
        <v>141</v>
      </c>
      <c r="L193" s="32"/>
      <c r="M193" s="141" t="s">
        <v>1</v>
      </c>
      <c r="N193" s="142" t="s">
        <v>41</v>
      </c>
      <c r="P193" s="143">
        <f t="shared" si="1"/>
        <v>0</v>
      </c>
      <c r="Q193" s="143">
        <v>0</v>
      </c>
      <c r="R193" s="143">
        <f t="shared" si="2"/>
        <v>0</v>
      </c>
      <c r="S193" s="143">
        <v>0</v>
      </c>
      <c r="T193" s="144">
        <f t="shared" si="3"/>
        <v>0</v>
      </c>
      <c r="AR193" s="145" t="s">
        <v>142</v>
      </c>
      <c r="AT193" s="145" t="s">
        <v>137</v>
      </c>
      <c r="AU193" s="145" t="s">
        <v>86</v>
      </c>
      <c r="AY193" s="17" t="s">
        <v>135</v>
      </c>
      <c r="BE193" s="146">
        <f t="shared" si="4"/>
        <v>0</v>
      </c>
      <c r="BF193" s="146">
        <f t="shared" si="5"/>
        <v>0</v>
      </c>
      <c r="BG193" s="146">
        <f t="shared" si="6"/>
        <v>0</v>
      </c>
      <c r="BH193" s="146">
        <f t="shared" si="7"/>
        <v>0</v>
      </c>
      <c r="BI193" s="146">
        <f t="shared" si="8"/>
        <v>0</v>
      </c>
      <c r="BJ193" s="17" t="s">
        <v>84</v>
      </c>
      <c r="BK193" s="146">
        <f t="shared" si="9"/>
        <v>0</v>
      </c>
      <c r="BL193" s="17" t="s">
        <v>142</v>
      </c>
      <c r="BM193" s="145" t="s">
        <v>519</v>
      </c>
    </row>
    <row r="194" spans="2:65" s="1" customFormat="1" ht="21.75" customHeight="1">
      <c r="B194" s="133"/>
      <c r="C194" s="175" t="s">
        <v>312</v>
      </c>
      <c r="D194" s="175" t="s">
        <v>302</v>
      </c>
      <c r="E194" s="176" t="s">
        <v>520</v>
      </c>
      <c r="F194" s="177" t="s">
        <v>521</v>
      </c>
      <c r="G194" s="178" t="s">
        <v>325</v>
      </c>
      <c r="H194" s="179">
        <v>3</v>
      </c>
      <c r="I194" s="180"/>
      <c r="J194" s="181">
        <f t="shared" si="0"/>
        <v>0</v>
      </c>
      <c r="K194" s="177" t="s">
        <v>141</v>
      </c>
      <c r="L194" s="182"/>
      <c r="M194" s="183" t="s">
        <v>1</v>
      </c>
      <c r="N194" s="184" t="s">
        <v>41</v>
      </c>
      <c r="P194" s="143">
        <f t="shared" si="1"/>
        <v>0</v>
      </c>
      <c r="Q194" s="143">
        <v>4.0000000000000002E-4</v>
      </c>
      <c r="R194" s="143">
        <f t="shared" si="2"/>
        <v>1.2000000000000001E-3</v>
      </c>
      <c r="S194" s="143">
        <v>0</v>
      </c>
      <c r="T194" s="144">
        <f t="shared" si="3"/>
        <v>0</v>
      </c>
      <c r="AR194" s="145" t="s">
        <v>182</v>
      </c>
      <c r="AT194" s="145" t="s">
        <v>302</v>
      </c>
      <c r="AU194" s="145" t="s">
        <v>86</v>
      </c>
      <c r="AY194" s="17" t="s">
        <v>135</v>
      </c>
      <c r="BE194" s="146">
        <f t="shared" si="4"/>
        <v>0</v>
      </c>
      <c r="BF194" s="146">
        <f t="shared" si="5"/>
        <v>0</v>
      </c>
      <c r="BG194" s="146">
        <f t="shared" si="6"/>
        <v>0</v>
      </c>
      <c r="BH194" s="146">
        <f t="shared" si="7"/>
        <v>0</v>
      </c>
      <c r="BI194" s="146">
        <f t="shared" si="8"/>
        <v>0</v>
      </c>
      <c r="BJ194" s="17" t="s">
        <v>84</v>
      </c>
      <c r="BK194" s="146">
        <f t="shared" si="9"/>
        <v>0</v>
      </c>
      <c r="BL194" s="17" t="s">
        <v>142</v>
      </c>
      <c r="BM194" s="145" t="s">
        <v>522</v>
      </c>
    </row>
    <row r="195" spans="2:65" s="1" customFormat="1" ht="21.75" customHeight="1">
      <c r="B195" s="133"/>
      <c r="C195" s="134" t="s">
        <v>275</v>
      </c>
      <c r="D195" s="134" t="s">
        <v>137</v>
      </c>
      <c r="E195" s="135" t="s">
        <v>523</v>
      </c>
      <c r="F195" s="136" t="s">
        <v>524</v>
      </c>
      <c r="G195" s="137" t="s">
        <v>140</v>
      </c>
      <c r="H195" s="138">
        <v>7.7</v>
      </c>
      <c r="I195" s="139"/>
      <c r="J195" s="140">
        <f t="shared" si="0"/>
        <v>0</v>
      </c>
      <c r="K195" s="136" t="s">
        <v>141</v>
      </c>
      <c r="L195" s="32"/>
      <c r="M195" s="141" t="s">
        <v>1</v>
      </c>
      <c r="N195" s="142" t="s">
        <v>41</v>
      </c>
      <c r="P195" s="143">
        <f t="shared" si="1"/>
        <v>0</v>
      </c>
      <c r="Q195" s="143">
        <v>0</v>
      </c>
      <c r="R195" s="143">
        <f t="shared" si="2"/>
        <v>0</v>
      </c>
      <c r="S195" s="143">
        <v>0</v>
      </c>
      <c r="T195" s="144">
        <f t="shared" si="3"/>
        <v>0</v>
      </c>
      <c r="AR195" s="145" t="s">
        <v>142</v>
      </c>
      <c r="AT195" s="145" t="s">
        <v>137</v>
      </c>
      <c r="AU195" s="145" t="s">
        <v>86</v>
      </c>
      <c r="AY195" s="17" t="s">
        <v>135</v>
      </c>
      <c r="BE195" s="146">
        <f t="shared" si="4"/>
        <v>0</v>
      </c>
      <c r="BF195" s="146">
        <f t="shared" si="5"/>
        <v>0</v>
      </c>
      <c r="BG195" s="146">
        <f t="shared" si="6"/>
        <v>0</v>
      </c>
      <c r="BH195" s="146">
        <f t="shared" si="7"/>
        <v>0</v>
      </c>
      <c r="BI195" s="146">
        <f t="shared" si="8"/>
        <v>0</v>
      </c>
      <c r="BJ195" s="17" t="s">
        <v>84</v>
      </c>
      <c r="BK195" s="146">
        <f t="shared" si="9"/>
        <v>0</v>
      </c>
      <c r="BL195" s="17" t="s">
        <v>142</v>
      </c>
      <c r="BM195" s="145" t="s">
        <v>525</v>
      </c>
    </row>
    <row r="196" spans="2:65" s="1" customFormat="1" ht="21.75" customHeight="1">
      <c r="B196" s="133"/>
      <c r="C196" s="134" t="s">
        <v>280</v>
      </c>
      <c r="D196" s="134" t="s">
        <v>137</v>
      </c>
      <c r="E196" s="135" t="s">
        <v>526</v>
      </c>
      <c r="F196" s="136" t="s">
        <v>527</v>
      </c>
      <c r="G196" s="137" t="s">
        <v>325</v>
      </c>
      <c r="H196" s="138">
        <v>3</v>
      </c>
      <c r="I196" s="139"/>
      <c r="J196" s="140">
        <f t="shared" si="0"/>
        <v>0</v>
      </c>
      <c r="K196" s="136" t="s">
        <v>141</v>
      </c>
      <c r="L196" s="32"/>
      <c r="M196" s="141" t="s">
        <v>1</v>
      </c>
      <c r="N196" s="142" t="s">
        <v>41</v>
      </c>
      <c r="P196" s="143">
        <f t="shared" si="1"/>
        <v>0</v>
      </c>
      <c r="Q196" s="143">
        <v>5.8029999999999998E-2</v>
      </c>
      <c r="R196" s="143">
        <f t="shared" si="2"/>
        <v>0.17408999999999999</v>
      </c>
      <c r="S196" s="143">
        <v>0</v>
      </c>
      <c r="T196" s="144">
        <f t="shared" si="3"/>
        <v>0</v>
      </c>
      <c r="AR196" s="145" t="s">
        <v>142</v>
      </c>
      <c r="AT196" s="145" t="s">
        <v>137</v>
      </c>
      <c r="AU196" s="145" t="s">
        <v>86</v>
      </c>
      <c r="AY196" s="17" t="s">
        <v>135</v>
      </c>
      <c r="BE196" s="146">
        <f t="shared" si="4"/>
        <v>0</v>
      </c>
      <c r="BF196" s="146">
        <f t="shared" si="5"/>
        <v>0</v>
      </c>
      <c r="BG196" s="146">
        <f t="shared" si="6"/>
        <v>0</v>
      </c>
      <c r="BH196" s="146">
        <f t="shared" si="7"/>
        <v>0</v>
      </c>
      <c r="BI196" s="146">
        <f t="shared" si="8"/>
        <v>0</v>
      </c>
      <c r="BJ196" s="17" t="s">
        <v>84</v>
      </c>
      <c r="BK196" s="146">
        <f t="shared" si="9"/>
        <v>0</v>
      </c>
      <c r="BL196" s="17" t="s">
        <v>142</v>
      </c>
      <c r="BM196" s="145" t="s">
        <v>528</v>
      </c>
    </row>
    <row r="197" spans="2:65" s="1" customFormat="1" ht="33" customHeight="1">
      <c r="B197" s="133"/>
      <c r="C197" s="134" t="s">
        <v>286</v>
      </c>
      <c r="D197" s="134" t="s">
        <v>137</v>
      </c>
      <c r="E197" s="135" t="s">
        <v>529</v>
      </c>
      <c r="F197" s="136" t="s">
        <v>530</v>
      </c>
      <c r="G197" s="137" t="s">
        <v>325</v>
      </c>
      <c r="H197" s="138">
        <v>3</v>
      </c>
      <c r="I197" s="139"/>
      <c r="J197" s="140">
        <f t="shared" si="0"/>
        <v>0</v>
      </c>
      <c r="K197" s="136" t="s">
        <v>141</v>
      </c>
      <c r="L197" s="32"/>
      <c r="M197" s="141" t="s">
        <v>1</v>
      </c>
      <c r="N197" s="142" t="s">
        <v>41</v>
      </c>
      <c r="P197" s="143">
        <f t="shared" si="1"/>
        <v>0</v>
      </c>
      <c r="Q197" s="143">
        <v>5.3150000000000003E-2</v>
      </c>
      <c r="R197" s="143">
        <f t="shared" si="2"/>
        <v>0.15945000000000001</v>
      </c>
      <c r="S197" s="143">
        <v>0</v>
      </c>
      <c r="T197" s="144">
        <f t="shared" si="3"/>
        <v>0</v>
      </c>
      <c r="AR197" s="145" t="s">
        <v>142</v>
      </c>
      <c r="AT197" s="145" t="s">
        <v>137</v>
      </c>
      <c r="AU197" s="145" t="s">
        <v>86</v>
      </c>
      <c r="AY197" s="17" t="s">
        <v>135</v>
      </c>
      <c r="BE197" s="146">
        <f t="shared" si="4"/>
        <v>0</v>
      </c>
      <c r="BF197" s="146">
        <f t="shared" si="5"/>
        <v>0</v>
      </c>
      <c r="BG197" s="146">
        <f t="shared" si="6"/>
        <v>0</v>
      </c>
      <c r="BH197" s="146">
        <f t="shared" si="7"/>
        <v>0</v>
      </c>
      <c r="BI197" s="146">
        <f t="shared" si="8"/>
        <v>0</v>
      </c>
      <c r="BJ197" s="17" t="s">
        <v>84</v>
      </c>
      <c r="BK197" s="146">
        <f t="shared" si="9"/>
        <v>0</v>
      </c>
      <c r="BL197" s="17" t="s">
        <v>142</v>
      </c>
      <c r="BM197" s="145" t="s">
        <v>531</v>
      </c>
    </row>
    <row r="198" spans="2:65" s="1" customFormat="1" ht="24.2" customHeight="1">
      <c r="B198" s="133"/>
      <c r="C198" s="134" t="s">
        <v>290</v>
      </c>
      <c r="D198" s="134" t="s">
        <v>137</v>
      </c>
      <c r="E198" s="135" t="s">
        <v>532</v>
      </c>
      <c r="F198" s="136" t="s">
        <v>533</v>
      </c>
      <c r="G198" s="137" t="s">
        <v>325</v>
      </c>
      <c r="H198" s="138">
        <v>3</v>
      </c>
      <c r="I198" s="139"/>
      <c r="J198" s="140">
        <f t="shared" si="0"/>
        <v>0</v>
      </c>
      <c r="K198" s="136" t="s">
        <v>141</v>
      </c>
      <c r="L198" s="32"/>
      <c r="M198" s="141" t="s">
        <v>1</v>
      </c>
      <c r="N198" s="142" t="s">
        <v>41</v>
      </c>
      <c r="P198" s="143">
        <f t="shared" si="1"/>
        <v>0</v>
      </c>
      <c r="Q198" s="143">
        <v>0</v>
      </c>
      <c r="R198" s="143">
        <f t="shared" si="2"/>
        <v>0</v>
      </c>
      <c r="S198" s="143">
        <v>0</v>
      </c>
      <c r="T198" s="144">
        <f t="shared" si="3"/>
        <v>0</v>
      </c>
      <c r="AR198" s="145" t="s">
        <v>142</v>
      </c>
      <c r="AT198" s="145" t="s">
        <v>137</v>
      </c>
      <c r="AU198" s="145" t="s">
        <v>86</v>
      </c>
      <c r="AY198" s="17" t="s">
        <v>135</v>
      </c>
      <c r="BE198" s="146">
        <f t="shared" si="4"/>
        <v>0</v>
      </c>
      <c r="BF198" s="146">
        <f t="shared" si="5"/>
        <v>0</v>
      </c>
      <c r="BG198" s="146">
        <f t="shared" si="6"/>
        <v>0</v>
      </c>
      <c r="BH198" s="146">
        <f t="shared" si="7"/>
        <v>0</v>
      </c>
      <c r="BI198" s="146">
        <f t="shared" si="8"/>
        <v>0</v>
      </c>
      <c r="BJ198" s="17" t="s">
        <v>84</v>
      </c>
      <c r="BK198" s="146">
        <f t="shared" si="9"/>
        <v>0</v>
      </c>
      <c r="BL198" s="17" t="s">
        <v>142</v>
      </c>
      <c r="BM198" s="145" t="s">
        <v>534</v>
      </c>
    </row>
    <row r="199" spans="2:65" s="1" customFormat="1" ht="24.2" customHeight="1">
      <c r="B199" s="133"/>
      <c r="C199" s="134" t="s">
        <v>296</v>
      </c>
      <c r="D199" s="134" t="s">
        <v>137</v>
      </c>
      <c r="E199" s="135" t="s">
        <v>535</v>
      </c>
      <c r="F199" s="136" t="s">
        <v>536</v>
      </c>
      <c r="G199" s="137" t="s">
        <v>325</v>
      </c>
      <c r="H199" s="138">
        <v>3</v>
      </c>
      <c r="I199" s="139"/>
      <c r="J199" s="140">
        <f t="shared" si="0"/>
        <v>0</v>
      </c>
      <c r="K199" s="136" t="s">
        <v>141</v>
      </c>
      <c r="L199" s="32"/>
      <c r="M199" s="141" t="s">
        <v>1</v>
      </c>
      <c r="N199" s="142" t="s">
        <v>41</v>
      </c>
      <c r="P199" s="143">
        <f t="shared" si="1"/>
        <v>0</v>
      </c>
      <c r="Q199" s="143">
        <v>2.1440000000000001E-2</v>
      </c>
      <c r="R199" s="143">
        <f t="shared" si="2"/>
        <v>6.4320000000000002E-2</v>
      </c>
      <c r="S199" s="143">
        <v>0</v>
      </c>
      <c r="T199" s="144">
        <f t="shared" si="3"/>
        <v>0</v>
      </c>
      <c r="AR199" s="145" t="s">
        <v>142</v>
      </c>
      <c r="AT199" s="145" t="s">
        <v>137</v>
      </c>
      <c r="AU199" s="145" t="s">
        <v>86</v>
      </c>
      <c r="AY199" s="17" t="s">
        <v>135</v>
      </c>
      <c r="BE199" s="146">
        <f t="shared" si="4"/>
        <v>0</v>
      </c>
      <c r="BF199" s="146">
        <f t="shared" si="5"/>
        <v>0</v>
      </c>
      <c r="BG199" s="146">
        <f t="shared" si="6"/>
        <v>0</v>
      </c>
      <c r="BH199" s="146">
        <f t="shared" si="7"/>
        <v>0</v>
      </c>
      <c r="BI199" s="146">
        <f t="shared" si="8"/>
        <v>0</v>
      </c>
      <c r="BJ199" s="17" t="s">
        <v>84</v>
      </c>
      <c r="BK199" s="146">
        <f t="shared" si="9"/>
        <v>0</v>
      </c>
      <c r="BL199" s="17" t="s">
        <v>142</v>
      </c>
      <c r="BM199" s="145" t="s">
        <v>537</v>
      </c>
    </row>
    <row r="200" spans="2:65" s="11" customFormat="1" ht="22.9" customHeight="1">
      <c r="B200" s="121"/>
      <c r="D200" s="122" t="s">
        <v>75</v>
      </c>
      <c r="E200" s="131" t="s">
        <v>452</v>
      </c>
      <c r="F200" s="131" t="s">
        <v>453</v>
      </c>
      <c r="I200" s="124"/>
      <c r="J200" s="132">
        <f>BK200</f>
        <v>0</v>
      </c>
      <c r="L200" s="121"/>
      <c r="M200" s="126"/>
      <c r="P200" s="127">
        <f>P201</f>
        <v>0</v>
      </c>
      <c r="R200" s="127">
        <f>R201</f>
        <v>0</v>
      </c>
      <c r="T200" s="128">
        <f>T201</f>
        <v>0</v>
      </c>
      <c r="AR200" s="122" t="s">
        <v>84</v>
      </c>
      <c r="AT200" s="129" t="s">
        <v>75</v>
      </c>
      <c r="AU200" s="129" t="s">
        <v>84</v>
      </c>
      <c r="AY200" s="122" t="s">
        <v>135</v>
      </c>
      <c r="BK200" s="130">
        <f>BK201</f>
        <v>0</v>
      </c>
    </row>
    <row r="201" spans="2:65" s="1" customFormat="1" ht="24.2" customHeight="1">
      <c r="B201" s="133"/>
      <c r="C201" s="134" t="s">
        <v>301</v>
      </c>
      <c r="D201" s="134" t="s">
        <v>137</v>
      </c>
      <c r="E201" s="135" t="s">
        <v>455</v>
      </c>
      <c r="F201" s="136" t="s">
        <v>456</v>
      </c>
      <c r="G201" s="137" t="s">
        <v>283</v>
      </c>
      <c r="H201" s="138">
        <v>8.9480000000000004</v>
      </c>
      <c r="I201" s="139"/>
      <c r="J201" s="140">
        <f>ROUND(I201*H201,2)</f>
        <v>0</v>
      </c>
      <c r="K201" s="136" t="s">
        <v>141</v>
      </c>
      <c r="L201" s="32"/>
      <c r="M201" s="185" t="s">
        <v>1</v>
      </c>
      <c r="N201" s="186" t="s">
        <v>41</v>
      </c>
      <c r="O201" s="187"/>
      <c r="P201" s="188">
        <f>O201*H201</f>
        <v>0</v>
      </c>
      <c r="Q201" s="188">
        <v>0</v>
      </c>
      <c r="R201" s="188">
        <f>Q201*H201</f>
        <v>0</v>
      </c>
      <c r="S201" s="188">
        <v>0</v>
      </c>
      <c r="T201" s="189">
        <f>S201*H201</f>
        <v>0</v>
      </c>
      <c r="AR201" s="145" t="s">
        <v>142</v>
      </c>
      <c r="AT201" s="145" t="s">
        <v>137</v>
      </c>
      <c r="AU201" s="145" t="s">
        <v>86</v>
      </c>
      <c r="AY201" s="17" t="s">
        <v>135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7" t="s">
        <v>84</v>
      </c>
      <c r="BK201" s="146">
        <f>ROUND(I201*H201,2)</f>
        <v>0</v>
      </c>
      <c r="BL201" s="17" t="s">
        <v>142</v>
      </c>
      <c r="BM201" s="145" t="s">
        <v>538</v>
      </c>
    </row>
    <row r="202" spans="2:65" s="1" customFormat="1" ht="6.95" customHeight="1">
      <c r="B202" s="44"/>
      <c r="C202" s="45"/>
      <c r="D202" s="45"/>
      <c r="E202" s="45"/>
      <c r="F202" s="45"/>
      <c r="G202" s="45"/>
      <c r="H202" s="45"/>
      <c r="I202" s="45"/>
      <c r="J202" s="45"/>
      <c r="K202" s="45"/>
      <c r="L202" s="32"/>
    </row>
  </sheetData>
  <autoFilter ref="C121:K201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97</v>
      </c>
      <c r="L4" s="20"/>
      <c r="M4" s="89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7" t="str">
        <f>'Rekapitulace stavby'!K6</f>
        <v>Prodloužení splaškové kanalizace obec Poličná</v>
      </c>
      <c r="F7" s="238"/>
      <c r="G7" s="238"/>
      <c r="H7" s="238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17" t="s">
        <v>539</v>
      </c>
      <c r="F9" s="239"/>
      <c r="G9" s="239"/>
      <c r="H9" s="239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13. 2. 2023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0" t="str">
        <f>'Rekapitulace stavby'!E14</f>
        <v>Vyplň údaj</v>
      </c>
      <c r="F18" s="201"/>
      <c r="G18" s="201"/>
      <c r="H18" s="201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6" t="s">
        <v>1</v>
      </c>
      <c r="F27" s="206"/>
      <c r="G27" s="206"/>
      <c r="H27" s="206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ROUND((SUM(BE119:BE126)),  2)</f>
        <v>0</v>
      </c>
      <c r="I33" s="93">
        <v>0.21</v>
      </c>
      <c r="J33" s="92">
        <f>ROUND(((SUM(BE119:BE126))*I33),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ROUND((SUM(BF119:BF126)),  2)</f>
        <v>0</v>
      </c>
      <c r="I34" s="93">
        <v>0.15</v>
      </c>
      <c r="J34" s="92">
        <f>ROUND(((SUM(BF119:BF126))*I34),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ROUND((SUM(BG119:BG126)),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ROUND((SUM(BH119:BH126)),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ROUND((SUM(BI119:BI126)),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7" t="str">
        <f>E7</f>
        <v>Prodloužení splaškové kanalizace obec Poličná</v>
      </c>
      <c r="F85" s="238"/>
      <c r="G85" s="238"/>
      <c r="H85" s="238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7" t="str">
        <f>E9</f>
        <v>103 - Vedlejší rozpočtové náklady</v>
      </c>
      <c r="F87" s="239"/>
      <c r="G87" s="239"/>
      <c r="H87" s="23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Poličná</v>
      </c>
      <c r="I89" s="27" t="s">
        <v>22</v>
      </c>
      <c r="J89" s="52" t="str">
        <f>IF(J12="","",J12)</f>
        <v>13. 2. 2023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Poličná</v>
      </c>
      <c r="I91" s="27" t="s">
        <v>30</v>
      </c>
      <c r="J91" s="30" t="str">
        <f>E21</f>
        <v>Ing.Vlastimil Šilhan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109</v>
      </c>
      <c r="D94" s="94"/>
      <c r="E94" s="94"/>
      <c r="F94" s="94"/>
      <c r="G94" s="94"/>
      <c r="H94" s="94"/>
      <c r="I94" s="94"/>
      <c r="J94" s="103" t="s">
        <v>110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111</v>
      </c>
      <c r="J96" s="66">
        <f>J119</f>
        <v>0</v>
      </c>
      <c r="L96" s="32"/>
      <c r="AU96" s="17" t="s">
        <v>112</v>
      </c>
    </row>
    <row r="97" spans="2:12" s="8" customFormat="1" ht="24.95" customHeight="1">
      <c r="B97" s="105"/>
      <c r="D97" s="106" t="s">
        <v>540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2:12" s="9" customFormat="1" ht="19.899999999999999" customHeight="1">
      <c r="B98" s="109"/>
      <c r="D98" s="110" t="s">
        <v>541</v>
      </c>
      <c r="E98" s="111"/>
      <c r="F98" s="111"/>
      <c r="G98" s="111"/>
      <c r="H98" s="111"/>
      <c r="I98" s="111"/>
      <c r="J98" s="112">
        <f>J121</f>
        <v>0</v>
      </c>
      <c r="L98" s="109"/>
    </row>
    <row r="99" spans="2:12" s="9" customFormat="1" ht="19.899999999999999" customHeight="1">
      <c r="B99" s="109"/>
      <c r="D99" s="110" t="s">
        <v>542</v>
      </c>
      <c r="E99" s="111"/>
      <c r="F99" s="111"/>
      <c r="G99" s="111"/>
      <c r="H99" s="111"/>
      <c r="I99" s="111"/>
      <c r="J99" s="112">
        <f>J125</f>
        <v>0</v>
      </c>
      <c r="L99" s="109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120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37" t="str">
        <f>E7</f>
        <v>Prodloužení splaškové kanalizace obec Poličná</v>
      </c>
      <c r="F109" s="238"/>
      <c r="G109" s="238"/>
      <c r="H109" s="238"/>
      <c r="L109" s="32"/>
    </row>
    <row r="110" spans="2:12" s="1" customFormat="1" ht="12" customHeight="1">
      <c r="B110" s="32"/>
      <c r="C110" s="27" t="s">
        <v>106</v>
      </c>
      <c r="L110" s="32"/>
    </row>
    <row r="111" spans="2:12" s="1" customFormat="1" ht="16.5" customHeight="1">
      <c r="B111" s="32"/>
      <c r="E111" s="217" t="str">
        <f>E9</f>
        <v>103 - Vedlejší rozpočtové náklady</v>
      </c>
      <c r="F111" s="239"/>
      <c r="G111" s="239"/>
      <c r="H111" s="239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Poličná</v>
      </c>
      <c r="I113" s="27" t="s">
        <v>22</v>
      </c>
      <c r="J113" s="52" t="str">
        <f>IF(J12="","",J12)</f>
        <v>13. 2. 2023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Obec Poličná</v>
      </c>
      <c r="I115" s="27" t="s">
        <v>30</v>
      </c>
      <c r="J115" s="30" t="str">
        <f>E21</f>
        <v>Ing.Vlastimil Šilhan</v>
      </c>
      <c r="L115" s="32"/>
    </row>
    <row r="116" spans="2:65" s="1" customFormat="1" ht="15.2" customHeight="1">
      <c r="B116" s="32"/>
      <c r="C116" s="27" t="s">
        <v>28</v>
      </c>
      <c r="F116" s="25" t="str">
        <f>IF(E18="","",E18)</f>
        <v>Vyplň údaj</v>
      </c>
      <c r="I116" s="27" t="s">
        <v>33</v>
      </c>
      <c r="J116" s="30" t="str">
        <f>E24</f>
        <v>Fajfrová Irena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3"/>
      <c r="C118" s="114" t="s">
        <v>121</v>
      </c>
      <c r="D118" s="115" t="s">
        <v>61</v>
      </c>
      <c r="E118" s="115" t="s">
        <v>57</v>
      </c>
      <c r="F118" s="115" t="s">
        <v>58</v>
      </c>
      <c r="G118" s="115" t="s">
        <v>122</v>
      </c>
      <c r="H118" s="115" t="s">
        <v>123</v>
      </c>
      <c r="I118" s="115" t="s">
        <v>124</v>
      </c>
      <c r="J118" s="115" t="s">
        <v>110</v>
      </c>
      <c r="K118" s="116" t="s">
        <v>125</v>
      </c>
      <c r="L118" s="113"/>
      <c r="M118" s="59" t="s">
        <v>1</v>
      </c>
      <c r="N118" s="60" t="s">
        <v>40</v>
      </c>
      <c r="O118" s="60" t="s">
        <v>126</v>
      </c>
      <c r="P118" s="60" t="s">
        <v>127</v>
      </c>
      <c r="Q118" s="60" t="s">
        <v>128</v>
      </c>
      <c r="R118" s="60" t="s">
        <v>129</v>
      </c>
      <c r="S118" s="60" t="s">
        <v>130</v>
      </c>
      <c r="T118" s="61" t="s">
        <v>131</v>
      </c>
    </row>
    <row r="119" spans="2:65" s="1" customFormat="1" ht="22.9" customHeight="1">
      <c r="B119" s="32"/>
      <c r="C119" s="64" t="s">
        <v>132</v>
      </c>
      <c r="J119" s="117">
        <f>BK119</f>
        <v>0</v>
      </c>
      <c r="L119" s="32"/>
      <c r="M119" s="62"/>
      <c r="N119" s="53"/>
      <c r="O119" s="53"/>
      <c r="P119" s="118">
        <f>P120</f>
        <v>0</v>
      </c>
      <c r="Q119" s="53"/>
      <c r="R119" s="118">
        <f>R120</f>
        <v>0</v>
      </c>
      <c r="S119" s="53"/>
      <c r="T119" s="119">
        <f>T120</f>
        <v>0</v>
      </c>
      <c r="AT119" s="17" t="s">
        <v>75</v>
      </c>
      <c r="AU119" s="17" t="s">
        <v>112</v>
      </c>
      <c r="BK119" s="120">
        <f>BK120</f>
        <v>0</v>
      </c>
    </row>
    <row r="120" spans="2:65" s="11" customFormat="1" ht="25.9" customHeight="1">
      <c r="B120" s="121"/>
      <c r="D120" s="122" t="s">
        <v>75</v>
      </c>
      <c r="E120" s="123" t="s">
        <v>543</v>
      </c>
      <c r="F120" s="123" t="s">
        <v>91</v>
      </c>
      <c r="I120" s="124"/>
      <c r="J120" s="125">
        <f>BK120</f>
        <v>0</v>
      </c>
      <c r="L120" s="121"/>
      <c r="M120" s="126"/>
      <c r="P120" s="127">
        <f>P121+P125</f>
        <v>0</v>
      </c>
      <c r="R120" s="127">
        <f>R121+R125</f>
        <v>0</v>
      </c>
      <c r="T120" s="128">
        <f>T121+T125</f>
        <v>0</v>
      </c>
      <c r="AR120" s="122" t="s">
        <v>158</v>
      </c>
      <c r="AT120" s="129" t="s">
        <v>75</v>
      </c>
      <c r="AU120" s="129" t="s">
        <v>76</v>
      </c>
      <c r="AY120" s="122" t="s">
        <v>135</v>
      </c>
      <c r="BK120" s="130">
        <f>BK121+BK125</f>
        <v>0</v>
      </c>
    </row>
    <row r="121" spans="2:65" s="11" customFormat="1" ht="22.9" customHeight="1">
      <c r="B121" s="121"/>
      <c r="D121" s="122" t="s">
        <v>75</v>
      </c>
      <c r="E121" s="131" t="s">
        <v>544</v>
      </c>
      <c r="F121" s="131" t="s">
        <v>545</v>
      </c>
      <c r="I121" s="124"/>
      <c r="J121" s="132">
        <f>BK121</f>
        <v>0</v>
      </c>
      <c r="L121" s="121"/>
      <c r="M121" s="126"/>
      <c r="P121" s="127">
        <f>SUM(P122:P124)</f>
        <v>0</v>
      </c>
      <c r="R121" s="127">
        <f>SUM(R122:R124)</f>
        <v>0</v>
      </c>
      <c r="T121" s="128">
        <f>SUM(T122:T124)</f>
        <v>0</v>
      </c>
      <c r="AR121" s="122" t="s">
        <v>158</v>
      </c>
      <c r="AT121" s="129" t="s">
        <v>75</v>
      </c>
      <c r="AU121" s="129" t="s">
        <v>84</v>
      </c>
      <c r="AY121" s="122" t="s">
        <v>135</v>
      </c>
      <c r="BK121" s="130">
        <f>SUM(BK122:BK124)</f>
        <v>0</v>
      </c>
    </row>
    <row r="122" spans="2:65" s="1" customFormat="1" ht="16.5" customHeight="1">
      <c r="B122" s="133"/>
      <c r="C122" s="134" t="s">
        <v>84</v>
      </c>
      <c r="D122" s="134" t="s">
        <v>137</v>
      </c>
      <c r="E122" s="135" t="s">
        <v>546</v>
      </c>
      <c r="F122" s="136" t="s">
        <v>547</v>
      </c>
      <c r="G122" s="137" t="s">
        <v>548</v>
      </c>
      <c r="H122" s="138">
        <v>1</v>
      </c>
      <c r="I122" s="139"/>
      <c r="J122" s="140">
        <f>ROUND(I122*H122,2)</f>
        <v>0</v>
      </c>
      <c r="K122" s="136" t="s">
        <v>141</v>
      </c>
      <c r="L122" s="32"/>
      <c r="M122" s="141" t="s">
        <v>1</v>
      </c>
      <c r="N122" s="142" t="s">
        <v>41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549</v>
      </c>
      <c r="AT122" s="145" t="s">
        <v>137</v>
      </c>
      <c r="AU122" s="145" t="s">
        <v>86</v>
      </c>
      <c r="AY122" s="17" t="s">
        <v>135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7" t="s">
        <v>84</v>
      </c>
      <c r="BK122" s="146">
        <f>ROUND(I122*H122,2)</f>
        <v>0</v>
      </c>
      <c r="BL122" s="17" t="s">
        <v>549</v>
      </c>
      <c r="BM122" s="145" t="s">
        <v>550</v>
      </c>
    </row>
    <row r="123" spans="2:65" s="1" customFormat="1" ht="16.5" customHeight="1">
      <c r="B123" s="133"/>
      <c r="C123" s="134" t="s">
        <v>86</v>
      </c>
      <c r="D123" s="134" t="s">
        <v>137</v>
      </c>
      <c r="E123" s="135" t="s">
        <v>551</v>
      </c>
      <c r="F123" s="136" t="s">
        <v>552</v>
      </c>
      <c r="G123" s="137" t="s">
        <v>548</v>
      </c>
      <c r="H123" s="138">
        <v>1</v>
      </c>
      <c r="I123" s="139"/>
      <c r="J123" s="140">
        <f>ROUND(I123*H123,2)</f>
        <v>0</v>
      </c>
      <c r="K123" s="136" t="s">
        <v>141</v>
      </c>
      <c r="L123" s="32"/>
      <c r="M123" s="141" t="s">
        <v>1</v>
      </c>
      <c r="N123" s="142" t="s">
        <v>41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549</v>
      </c>
      <c r="AT123" s="145" t="s">
        <v>137</v>
      </c>
      <c r="AU123" s="145" t="s">
        <v>86</v>
      </c>
      <c r="AY123" s="17" t="s">
        <v>135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84</v>
      </c>
      <c r="BK123" s="146">
        <f>ROUND(I123*H123,2)</f>
        <v>0</v>
      </c>
      <c r="BL123" s="17" t="s">
        <v>549</v>
      </c>
      <c r="BM123" s="145" t="s">
        <v>553</v>
      </c>
    </row>
    <row r="124" spans="2:65" s="1" customFormat="1" ht="16.5" customHeight="1">
      <c r="B124" s="133"/>
      <c r="C124" s="134" t="s">
        <v>150</v>
      </c>
      <c r="D124" s="134" t="s">
        <v>137</v>
      </c>
      <c r="E124" s="135" t="s">
        <v>554</v>
      </c>
      <c r="F124" s="136" t="s">
        <v>555</v>
      </c>
      <c r="G124" s="137" t="s">
        <v>548</v>
      </c>
      <c r="H124" s="138">
        <v>1</v>
      </c>
      <c r="I124" s="139"/>
      <c r="J124" s="140">
        <f>ROUND(I124*H124,2)</f>
        <v>0</v>
      </c>
      <c r="K124" s="136" t="s">
        <v>141</v>
      </c>
      <c r="L124" s="32"/>
      <c r="M124" s="141" t="s">
        <v>1</v>
      </c>
      <c r="N124" s="142" t="s">
        <v>41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549</v>
      </c>
      <c r="AT124" s="145" t="s">
        <v>137</v>
      </c>
      <c r="AU124" s="145" t="s">
        <v>86</v>
      </c>
      <c r="AY124" s="17" t="s">
        <v>135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84</v>
      </c>
      <c r="BK124" s="146">
        <f>ROUND(I124*H124,2)</f>
        <v>0</v>
      </c>
      <c r="BL124" s="17" t="s">
        <v>549</v>
      </c>
      <c r="BM124" s="145" t="s">
        <v>556</v>
      </c>
    </row>
    <row r="125" spans="2:65" s="11" customFormat="1" ht="22.9" customHeight="1">
      <c r="B125" s="121"/>
      <c r="D125" s="122" t="s">
        <v>75</v>
      </c>
      <c r="E125" s="131" t="s">
        <v>557</v>
      </c>
      <c r="F125" s="131" t="s">
        <v>558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158</v>
      </c>
      <c r="AT125" s="129" t="s">
        <v>75</v>
      </c>
      <c r="AU125" s="129" t="s">
        <v>84</v>
      </c>
      <c r="AY125" s="122" t="s">
        <v>135</v>
      </c>
      <c r="BK125" s="130">
        <f>BK126</f>
        <v>0</v>
      </c>
    </row>
    <row r="126" spans="2:65" s="1" customFormat="1" ht="16.5" customHeight="1">
      <c r="B126" s="133"/>
      <c r="C126" s="134" t="s">
        <v>142</v>
      </c>
      <c r="D126" s="134" t="s">
        <v>137</v>
      </c>
      <c r="E126" s="135" t="s">
        <v>559</v>
      </c>
      <c r="F126" s="136" t="s">
        <v>558</v>
      </c>
      <c r="G126" s="137" t="s">
        <v>548</v>
      </c>
      <c r="H126" s="138">
        <v>1</v>
      </c>
      <c r="I126" s="139"/>
      <c r="J126" s="140">
        <f>ROUND(I126*H126,2)</f>
        <v>0</v>
      </c>
      <c r="K126" s="136" t="s">
        <v>141</v>
      </c>
      <c r="L126" s="32"/>
      <c r="M126" s="185" t="s">
        <v>1</v>
      </c>
      <c r="N126" s="186" t="s">
        <v>41</v>
      </c>
      <c r="O126" s="187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AR126" s="145" t="s">
        <v>549</v>
      </c>
      <c r="AT126" s="145" t="s">
        <v>137</v>
      </c>
      <c r="AU126" s="145" t="s">
        <v>86</v>
      </c>
      <c r="AY126" s="17" t="s">
        <v>135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84</v>
      </c>
      <c r="BK126" s="146">
        <f>ROUND(I126*H126,2)</f>
        <v>0</v>
      </c>
      <c r="BL126" s="17" t="s">
        <v>549</v>
      </c>
      <c r="BM126" s="145" t="s">
        <v>560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autoFilter ref="C118:K126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1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561</v>
      </c>
      <c r="H4" s="20"/>
    </row>
    <row r="5" spans="2:8" ht="12" customHeight="1">
      <c r="B5" s="20"/>
      <c r="C5" s="24" t="s">
        <v>13</v>
      </c>
      <c r="D5" s="206" t="s">
        <v>14</v>
      </c>
      <c r="E5" s="202"/>
      <c r="F5" s="202"/>
      <c r="H5" s="20"/>
    </row>
    <row r="6" spans="2:8" ht="36.950000000000003" customHeight="1">
      <c r="B6" s="20"/>
      <c r="C6" s="26" t="s">
        <v>16</v>
      </c>
      <c r="D6" s="203" t="s">
        <v>17</v>
      </c>
      <c r="E6" s="202"/>
      <c r="F6" s="202"/>
      <c r="H6" s="20"/>
    </row>
    <row r="7" spans="2:8" ht="16.5" customHeight="1">
      <c r="B7" s="20"/>
      <c r="C7" s="27" t="s">
        <v>22</v>
      </c>
      <c r="D7" s="52" t="str">
        <f>'Rekapitulace stavby'!AN8</f>
        <v>13. 2. 2023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3"/>
      <c r="C9" s="114" t="s">
        <v>57</v>
      </c>
      <c r="D9" s="115" t="s">
        <v>58</v>
      </c>
      <c r="E9" s="115" t="s">
        <v>122</v>
      </c>
      <c r="F9" s="116" t="s">
        <v>562</v>
      </c>
      <c r="H9" s="113"/>
    </row>
    <row r="10" spans="2:8" s="1" customFormat="1" ht="26.45" customHeight="1">
      <c r="B10" s="32"/>
      <c r="C10" s="190" t="s">
        <v>563</v>
      </c>
      <c r="D10" s="190" t="s">
        <v>82</v>
      </c>
      <c r="H10" s="32"/>
    </row>
    <row r="11" spans="2:8" s="1" customFormat="1" ht="16.899999999999999" customHeight="1">
      <c r="B11" s="32"/>
      <c r="C11" s="191" t="s">
        <v>104</v>
      </c>
      <c r="D11" s="192" t="s">
        <v>1</v>
      </c>
      <c r="E11" s="193" t="s">
        <v>1</v>
      </c>
      <c r="F11" s="194">
        <v>110.405</v>
      </c>
      <c r="H11" s="32"/>
    </row>
    <row r="12" spans="2:8" s="1" customFormat="1" ht="16.899999999999999" customHeight="1">
      <c r="B12" s="32"/>
      <c r="C12" s="195" t="s">
        <v>1</v>
      </c>
      <c r="D12" s="195" t="s">
        <v>260</v>
      </c>
      <c r="E12" s="17" t="s">
        <v>1</v>
      </c>
      <c r="F12" s="196">
        <v>0</v>
      </c>
      <c r="H12" s="32"/>
    </row>
    <row r="13" spans="2:8" s="1" customFormat="1" ht="16.899999999999999" customHeight="1">
      <c r="B13" s="32"/>
      <c r="C13" s="195" t="s">
        <v>1</v>
      </c>
      <c r="D13" s="195" t="s">
        <v>261</v>
      </c>
      <c r="E13" s="17" t="s">
        <v>1</v>
      </c>
      <c r="F13" s="196">
        <v>522.25900000000001</v>
      </c>
      <c r="H13" s="32"/>
    </row>
    <row r="14" spans="2:8" s="1" customFormat="1" ht="16.899999999999999" customHeight="1">
      <c r="B14" s="32"/>
      <c r="C14" s="195" t="s">
        <v>1</v>
      </c>
      <c r="D14" s="195" t="s">
        <v>262</v>
      </c>
      <c r="E14" s="17" t="s">
        <v>1</v>
      </c>
      <c r="F14" s="196">
        <v>-411.85399999999998</v>
      </c>
      <c r="H14" s="32"/>
    </row>
    <row r="15" spans="2:8" s="1" customFormat="1" ht="16.899999999999999" customHeight="1">
      <c r="B15" s="32"/>
      <c r="C15" s="195" t="s">
        <v>104</v>
      </c>
      <c r="D15" s="195" t="s">
        <v>180</v>
      </c>
      <c r="E15" s="17" t="s">
        <v>1</v>
      </c>
      <c r="F15" s="196">
        <v>110.405</v>
      </c>
      <c r="H15" s="32"/>
    </row>
    <row r="16" spans="2:8" s="1" customFormat="1" ht="16.899999999999999" customHeight="1">
      <c r="B16" s="32"/>
      <c r="C16" s="197" t="s">
        <v>564</v>
      </c>
      <c r="H16" s="32"/>
    </row>
    <row r="17" spans="2:8" s="1" customFormat="1" ht="22.5">
      <c r="B17" s="32"/>
      <c r="C17" s="195" t="s">
        <v>257</v>
      </c>
      <c r="D17" s="195" t="s">
        <v>258</v>
      </c>
      <c r="E17" s="17" t="s">
        <v>171</v>
      </c>
      <c r="F17" s="196">
        <v>77.284000000000006</v>
      </c>
      <c r="H17" s="32"/>
    </row>
    <row r="18" spans="2:8" s="1" customFormat="1" ht="22.5">
      <c r="B18" s="32"/>
      <c r="C18" s="195" t="s">
        <v>265</v>
      </c>
      <c r="D18" s="195" t="s">
        <v>266</v>
      </c>
      <c r="E18" s="17" t="s">
        <v>171</v>
      </c>
      <c r="F18" s="196">
        <v>33.122</v>
      </c>
      <c r="H18" s="32"/>
    </row>
    <row r="19" spans="2:8" s="1" customFormat="1" ht="22.5">
      <c r="B19" s="32"/>
      <c r="C19" s="195" t="s">
        <v>281</v>
      </c>
      <c r="D19" s="195" t="s">
        <v>282</v>
      </c>
      <c r="E19" s="17" t="s">
        <v>283</v>
      </c>
      <c r="F19" s="196">
        <v>220.81</v>
      </c>
      <c r="H19" s="32"/>
    </row>
    <row r="20" spans="2:8" s="1" customFormat="1" ht="16.899999999999999" customHeight="1">
      <c r="B20" s="32"/>
      <c r="C20" s="195" t="s">
        <v>287</v>
      </c>
      <c r="D20" s="195" t="s">
        <v>288</v>
      </c>
      <c r="E20" s="17" t="s">
        <v>171</v>
      </c>
      <c r="F20" s="196">
        <v>110.405</v>
      </c>
      <c r="H20" s="32"/>
    </row>
    <row r="21" spans="2:8" s="1" customFormat="1" ht="16.899999999999999" customHeight="1">
      <c r="B21" s="32"/>
      <c r="C21" s="191" t="s">
        <v>100</v>
      </c>
      <c r="D21" s="192" t="s">
        <v>1</v>
      </c>
      <c r="E21" s="193" t="s">
        <v>1</v>
      </c>
      <c r="F21" s="194">
        <v>66.55</v>
      </c>
      <c r="H21" s="32"/>
    </row>
    <row r="22" spans="2:8" s="1" customFormat="1" ht="16.899999999999999" customHeight="1">
      <c r="B22" s="32"/>
      <c r="C22" s="195" t="s">
        <v>100</v>
      </c>
      <c r="D22" s="195" t="s">
        <v>300</v>
      </c>
      <c r="E22" s="17" t="s">
        <v>1</v>
      </c>
      <c r="F22" s="196">
        <v>66.55</v>
      </c>
      <c r="H22" s="32"/>
    </row>
    <row r="23" spans="2:8" s="1" customFormat="1" ht="16.899999999999999" customHeight="1">
      <c r="B23" s="32"/>
      <c r="C23" s="197" t="s">
        <v>564</v>
      </c>
      <c r="H23" s="32"/>
    </row>
    <row r="24" spans="2:8" s="1" customFormat="1" ht="16.899999999999999" customHeight="1">
      <c r="B24" s="32"/>
      <c r="C24" s="195" t="s">
        <v>297</v>
      </c>
      <c r="D24" s="195" t="s">
        <v>298</v>
      </c>
      <c r="E24" s="17" t="s">
        <v>171</v>
      </c>
      <c r="F24" s="196">
        <v>66.55</v>
      </c>
      <c r="H24" s="32"/>
    </row>
    <row r="25" spans="2:8" s="1" customFormat="1" ht="16.899999999999999" customHeight="1">
      <c r="B25" s="32"/>
      <c r="C25" s="195" t="s">
        <v>291</v>
      </c>
      <c r="D25" s="195" t="s">
        <v>292</v>
      </c>
      <c r="E25" s="17" t="s">
        <v>171</v>
      </c>
      <c r="F25" s="196">
        <v>411.85399999999998</v>
      </c>
      <c r="H25" s="32"/>
    </row>
    <row r="26" spans="2:8" s="1" customFormat="1" ht="16.899999999999999" customHeight="1">
      <c r="B26" s="32"/>
      <c r="C26" s="191" t="s">
        <v>98</v>
      </c>
      <c r="D26" s="192" t="s">
        <v>1</v>
      </c>
      <c r="E26" s="193" t="s">
        <v>1</v>
      </c>
      <c r="F26" s="194">
        <v>18.149999999999999</v>
      </c>
      <c r="H26" s="32"/>
    </row>
    <row r="27" spans="2:8" s="1" customFormat="1" ht="16.899999999999999" customHeight="1">
      <c r="B27" s="32"/>
      <c r="C27" s="195" t="s">
        <v>98</v>
      </c>
      <c r="D27" s="195" t="s">
        <v>321</v>
      </c>
      <c r="E27" s="17" t="s">
        <v>1</v>
      </c>
      <c r="F27" s="196">
        <v>18.149999999999999</v>
      </c>
      <c r="H27" s="32"/>
    </row>
    <row r="28" spans="2:8" s="1" customFormat="1" ht="16.899999999999999" customHeight="1">
      <c r="B28" s="32"/>
      <c r="C28" s="197" t="s">
        <v>564</v>
      </c>
      <c r="H28" s="32"/>
    </row>
    <row r="29" spans="2:8" s="1" customFormat="1" ht="16.899999999999999" customHeight="1">
      <c r="B29" s="32"/>
      <c r="C29" s="195" t="s">
        <v>318</v>
      </c>
      <c r="D29" s="195" t="s">
        <v>319</v>
      </c>
      <c r="E29" s="17" t="s">
        <v>171</v>
      </c>
      <c r="F29" s="196">
        <v>18.149999999999999</v>
      </c>
      <c r="H29" s="32"/>
    </row>
    <row r="30" spans="2:8" s="1" customFormat="1" ht="16.899999999999999" customHeight="1">
      <c r="B30" s="32"/>
      <c r="C30" s="195" t="s">
        <v>291</v>
      </c>
      <c r="D30" s="195" t="s">
        <v>292</v>
      </c>
      <c r="E30" s="17" t="s">
        <v>171</v>
      </c>
      <c r="F30" s="196">
        <v>411.85399999999998</v>
      </c>
      <c r="H30" s="32"/>
    </row>
    <row r="31" spans="2:8" s="1" customFormat="1" ht="16.899999999999999" customHeight="1">
      <c r="B31" s="32"/>
      <c r="C31" s="191" t="s">
        <v>93</v>
      </c>
      <c r="D31" s="192" t="s">
        <v>1</v>
      </c>
      <c r="E31" s="193" t="s">
        <v>1</v>
      </c>
      <c r="F31" s="194">
        <v>434.649</v>
      </c>
      <c r="H31" s="32"/>
    </row>
    <row r="32" spans="2:8" s="1" customFormat="1" ht="16.899999999999999" customHeight="1">
      <c r="B32" s="32"/>
      <c r="C32" s="195" t="s">
        <v>1</v>
      </c>
      <c r="D32" s="195" t="s">
        <v>173</v>
      </c>
      <c r="E32" s="17" t="s">
        <v>1</v>
      </c>
      <c r="F32" s="196">
        <v>0</v>
      </c>
      <c r="H32" s="32"/>
    </row>
    <row r="33" spans="2:8" s="1" customFormat="1" ht="16.899999999999999" customHeight="1">
      <c r="B33" s="32"/>
      <c r="C33" s="195" t="s">
        <v>1</v>
      </c>
      <c r="D33" s="195" t="s">
        <v>174</v>
      </c>
      <c r="E33" s="17" t="s">
        <v>1</v>
      </c>
      <c r="F33" s="196">
        <v>34.898000000000003</v>
      </c>
      <c r="H33" s="32"/>
    </row>
    <row r="34" spans="2:8" s="1" customFormat="1" ht="16.899999999999999" customHeight="1">
      <c r="B34" s="32"/>
      <c r="C34" s="195" t="s">
        <v>1</v>
      </c>
      <c r="D34" s="195" t="s">
        <v>175</v>
      </c>
      <c r="E34" s="17" t="s">
        <v>1</v>
      </c>
      <c r="F34" s="196">
        <v>10.55</v>
      </c>
      <c r="H34" s="32"/>
    </row>
    <row r="35" spans="2:8" s="1" customFormat="1" ht="16.899999999999999" customHeight="1">
      <c r="B35" s="32"/>
      <c r="C35" s="195" t="s">
        <v>1</v>
      </c>
      <c r="D35" s="195" t="s">
        <v>176</v>
      </c>
      <c r="E35" s="17" t="s">
        <v>1</v>
      </c>
      <c r="F35" s="196">
        <v>56.603999999999999</v>
      </c>
      <c r="H35" s="32"/>
    </row>
    <row r="36" spans="2:8" s="1" customFormat="1" ht="16.899999999999999" customHeight="1">
      <c r="B36" s="32"/>
      <c r="C36" s="195" t="s">
        <v>1</v>
      </c>
      <c r="D36" s="195" t="s">
        <v>177</v>
      </c>
      <c r="E36" s="17" t="s">
        <v>1</v>
      </c>
      <c r="F36" s="196">
        <v>104.711</v>
      </c>
      <c r="H36" s="32"/>
    </row>
    <row r="37" spans="2:8" s="1" customFormat="1" ht="16.899999999999999" customHeight="1">
      <c r="B37" s="32"/>
      <c r="C37" s="195" t="s">
        <v>1</v>
      </c>
      <c r="D37" s="195" t="s">
        <v>178</v>
      </c>
      <c r="E37" s="17" t="s">
        <v>1</v>
      </c>
      <c r="F37" s="196">
        <v>190.83500000000001</v>
      </c>
      <c r="H37" s="32"/>
    </row>
    <row r="38" spans="2:8" s="1" customFormat="1" ht="16.899999999999999" customHeight="1">
      <c r="B38" s="32"/>
      <c r="C38" s="195" t="s">
        <v>1</v>
      </c>
      <c r="D38" s="195" t="s">
        <v>179</v>
      </c>
      <c r="E38" s="17" t="s">
        <v>1</v>
      </c>
      <c r="F38" s="196">
        <v>37.051000000000002</v>
      </c>
      <c r="H38" s="32"/>
    </row>
    <row r="39" spans="2:8" s="1" customFormat="1" ht="16.899999999999999" customHeight="1">
      <c r="B39" s="32"/>
      <c r="C39" s="195" t="s">
        <v>93</v>
      </c>
      <c r="D39" s="195" t="s">
        <v>180</v>
      </c>
      <c r="E39" s="17" t="s">
        <v>1</v>
      </c>
      <c r="F39" s="196">
        <v>434.649</v>
      </c>
      <c r="H39" s="32"/>
    </row>
    <row r="40" spans="2:8" s="1" customFormat="1" ht="16.899999999999999" customHeight="1">
      <c r="B40" s="32"/>
      <c r="C40" s="197" t="s">
        <v>564</v>
      </c>
      <c r="H40" s="32"/>
    </row>
    <row r="41" spans="2:8" s="1" customFormat="1" ht="22.5">
      <c r="B41" s="32"/>
      <c r="C41" s="195" t="s">
        <v>169</v>
      </c>
      <c r="D41" s="195" t="s">
        <v>170</v>
      </c>
      <c r="E41" s="17" t="s">
        <v>171</v>
      </c>
      <c r="F41" s="196">
        <v>304.25400000000002</v>
      </c>
      <c r="H41" s="32"/>
    </row>
    <row r="42" spans="2:8" s="1" customFormat="1" ht="22.5">
      <c r="B42" s="32"/>
      <c r="C42" s="195" t="s">
        <v>183</v>
      </c>
      <c r="D42" s="195" t="s">
        <v>184</v>
      </c>
      <c r="E42" s="17" t="s">
        <v>171</v>
      </c>
      <c r="F42" s="196">
        <v>130.39500000000001</v>
      </c>
      <c r="H42" s="32"/>
    </row>
    <row r="43" spans="2:8" s="1" customFormat="1" ht="22.5">
      <c r="B43" s="32"/>
      <c r="C43" s="195" t="s">
        <v>257</v>
      </c>
      <c r="D43" s="195" t="s">
        <v>258</v>
      </c>
      <c r="E43" s="17" t="s">
        <v>171</v>
      </c>
      <c r="F43" s="196">
        <v>77.284000000000006</v>
      </c>
      <c r="H43" s="32"/>
    </row>
    <row r="44" spans="2:8" s="1" customFormat="1" ht="16.899999999999999" customHeight="1">
      <c r="B44" s="32"/>
      <c r="C44" s="195" t="s">
        <v>291</v>
      </c>
      <c r="D44" s="195" t="s">
        <v>292</v>
      </c>
      <c r="E44" s="17" t="s">
        <v>171</v>
      </c>
      <c r="F44" s="196">
        <v>411.85399999999998</v>
      </c>
      <c r="H44" s="32"/>
    </row>
    <row r="45" spans="2:8" s="1" customFormat="1" ht="16.899999999999999" customHeight="1">
      <c r="B45" s="32"/>
      <c r="C45" s="191" t="s">
        <v>95</v>
      </c>
      <c r="D45" s="192" t="s">
        <v>1</v>
      </c>
      <c r="E45" s="193" t="s">
        <v>1</v>
      </c>
      <c r="F45" s="194">
        <v>87.61</v>
      </c>
      <c r="H45" s="32"/>
    </row>
    <row r="46" spans="2:8" s="1" customFormat="1" ht="16.899999999999999" customHeight="1">
      <c r="B46" s="32"/>
      <c r="C46" s="195" t="s">
        <v>1</v>
      </c>
      <c r="D46" s="195" t="s">
        <v>173</v>
      </c>
      <c r="E46" s="17" t="s">
        <v>1</v>
      </c>
      <c r="F46" s="196">
        <v>0</v>
      </c>
      <c r="H46" s="32"/>
    </row>
    <row r="47" spans="2:8" s="1" customFormat="1" ht="16.899999999999999" customHeight="1">
      <c r="B47" s="32"/>
      <c r="C47" s="195" t="s">
        <v>1</v>
      </c>
      <c r="D47" s="195" t="s">
        <v>192</v>
      </c>
      <c r="E47" s="17" t="s">
        <v>1</v>
      </c>
      <c r="F47" s="196">
        <v>87.61</v>
      </c>
      <c r="H47" s="32"/>
    </row>
    <row r="48" spans="2:8" s="1" customFormat="1" ht="16.899999999999999" customHeight="1">
      <c r="B48" s="32"/>
      <c r="C48" s="195" t="s">
        <v>95</v>
      </c>
      <c r="D48" s="195" t="s">
        <v>180</v>
      </c>
      <c r="E48" s="17" t="s">
        <v>1</v>
      </c>
      <c r="F48" s="196">
        <v>87.61</v>
      </c>
      <c r="H48" s="32"/>
    </row>
    <row r="49" spans="2:8" s="1" customFormat="1" ht="16.899999999999999" customHeight="1">
      <c r="B49" s="32"/>
      <c r="C49" s="197" t="s">
        <v>564</v>
      </c>
      <c r="H49" s="32"/>
    </row>
    <row r="50" spans="2:8" s="1" customFormat="1" ht="16.899999999999999" customHeight="1">
      <c r="B50" s="32"/>
      <c r="C50" s="195" t="s">
        <v>189</v>
      </c>
      <c r="D50" s="195" t="s">
        <v>190</v>
      </c>
      <c r="E50" s="17" t="s">
        <v>171</v>
      </c>
      <c r="F50" s="196">
        <v>61.326999999999998</v>
      </c>
      <c r="H50" s="32"/>
    </row>
    <row r="51" spans="2:8" s="1" customFormat="1" ht="16.899999999999999" customHeight="1">
      <c r="B51" s="32"/>
      <c r="C51" s="195" t="s">
        <v>195</v>
      </c>
      <c r="D51" s="195" t="s">
        <v>196</v>
      </c>
      <c r="E51" s="17" t="s">
        <v>171</v>
      </c>
      <c r="F51" s="196">
        <v>26.283000000000001</v>
      </c>
      <c r="H51" s="32"/>
    </row>
    <row r="52" spans="2:8" s="1" customFormat="1" ht="22.5">
      <c r="B52" s="32"/>
      <c r="C52" s="195" t="s">
        <v>257</v>
      </c>
      <c r="D52" s="195" t="s">
        <v>258</v>
      </c>
      <c r="E52" s="17" t="s">
        <v>171</v>
      </c>
      <c r="F52" s="196">
        <v>77.284000000000006</v>
      </c>
      <c r="H52" s="32"/>
    </row>
    <row r="53" spans="2:8" s="1" customFormat="1" ht="16.899999999999999" customHeight="1">
      <c r="B53" s="32"/>
      <c r="C53" s="195" t="s">
        <v>291</v>
      </c>
      <c r="D53" s="195" t="s">
        <v>292</v>
      </c>
      <c r="E53" s="17" t="s">
        <v>171</v>
      </c>
      <c r="F53" s="196">
        <v>411.85399999999998</v>
      </c>
      <c r="H53" s="32"/>
    </row>
    <row r="54" spans="2:8" s="1" customFormat="1" ht="16.899999999999999" customHeight="1">
      <c r="B54" s="32"/>
      <c r="C54" s="191" t="s">
        <v>102</v>
      </c>
      <c r="D54" s="192" t="s">
        <v>1</v>
      </c>
      <c r="E54" s="193" t="s">
        <v>1</v>
      </c>
      <c r="F54" s="194">
        <v>411.85399999999998</v>
      </c>
      <c r="H54" s="32"/>
    </row>
    <row r="55" spans="2:8" s="1" customFormat="1" ht="16.899999999999999" customHeight="1">
      <c r="B55" s="32"/>
      <c r="C55" s="195" t="s">
        <v>1</v>
      </c>
      <c r="D55" s="195" t="s">
        <v>261</v>
      </c>
      <c r="E55" s="17" t="s">
        <v>1</v>
      </c>
      <c r="F55" s="196">
        <v>522.25900000000001</v>
      </c>
      <c r="H55" s="32"/>
    </row>
    <row r="56" spans="2:8" s="1" customFormat="1" ht="16.899999999999999" customHeight="1">
      <c r="B56" s="32"/>
      <c r="C56" s="195" t="s">
        <v>1</v>
      </c>
      <c r="D56" s="195" t="s">
        <v>294</v>
      </c>
      <c r="E56" s="17" t="s">
        <v>1</v>
      </c>
      <c r="F56" s="196">
        <v>-84.7</v>
      </c>
      <c r="H56" s="32"/>
    </row>
    <row r="57" spans="2:8" s="1" customFormat="1" ht="16.899999999999999" customHeight="1">
      <c r="B57" s="32"/>
      <c r="C57" s="195" t="s">
        <v>1</v>
      </c>
      <c r="D57" s="195" t="s">
        <v>295</v>
      </c>
      <c r="E57" s="17" t="s">
        <v>1</v>
      </c>
      <c r="F57" s="196">
        <v>-25.704999999999998</v>
      </c>
      <c r="H57" s="32"/>
    </row>
    <row r="58" spans="2:8" s="1" customFormat="1" ht="16.899999999999999" customHeight="1">
      <c r="B58" s="32"/>
      <c r="C58" s="195" t="s">
        <v>102</v>
      </c>
      <c r="D58" s="195" t="s">
        <v>206</v>
      </c>
      <c r="E58" s="17" t="s">
        <v>1</v>
      </c>
      <c r="F58" s="196">
        <v>411.85399999999998</v>
      </c>
      <c r="H58" s="32"/>
    </row>
    <row r="59" spans="2:8" s="1" customFormat="1" ht="16.899999999999999" customHeight="1">
      <c r="B59" s="32"/>
      <c r="C59" s="197" t="s">
        <v>564</v>
      </c>
      <c r="H59" s="32"/>
    </row>
    <row r="60" spans="2:8" s="1" customFormat="1" ht="16.899999999999999" customHeight="1">
      <c r="B60" s="32"/>
      <c r="C60" s="195" t="s">
        <v>291</v>
      </c>
      <c r="D60" s="195" t="s">
        <v>292</v>
      </c>
      <c r="E60" s="17" t="s">
        <v>171</v>
      </c>
      <c r="F60" s="196">
        <v>411.85399999999998</v>
      </c>
      <c r="H60" s="32"/>
    </row>
    <row r="61" spans="2:8" s="1" customFormat="1" ht="22.5">
      <c r="B61" s="32"/>
      <c r="C61" s="195" t="s">
        <v>257</v>
      </c>
      <c r="D61" s="195" t="s">
        <v>258</v>
      </c>
      <c r="E61" s="17" t="s">
        <v>171</v>
      </c>
      <c r="F61" s="196">
        <v>77.284000000000006</v>
      </c>
      <c r="H61" s="32"/>
    </row>
    <row r="62" spans="2:8" s="1" customFormat="1" ht="16.899999999999999" customHeight="1">
      <c r="B62" s="32"/>
      <c r="C62" s="195" t="s">
        <v>270</v>
      </c>
      <c r="D62" s="195" t="s">
        <v>271</v>
      </c>
      <c r="E62" s="17" t="s">
        <v>171</v>
      </c>
      <c r="F62" s="196">
        <v>288.298</v>
      </c>
      <c r="H62" s="32"/>
    </row>
    <row r="63" spans="2:8" s="1" customFormat="1" ht="16.899999999999999" customHeight="1">
      <c r="B63" s="32"/>
      <c r="C63" s="195" t="s">
        <v>276</v>
      </c>
      <c r="D63" s="195" t="s">
        <v>277</v>
      </c>
      <c r="E63" s="17" t="s">
        <v>171</v>
      </c>
      <c r="F63" s="196">
        <v>123.556</v>
      </c>
      <c r="H63" s="32"/>
    </row>
    <row r="64" spans="2:8" s="1" customFormat="1" ht="26.45" customHeight="1">
      <c r="B64" s="32"/>
      <c r="C64" s="190" t="s">
        <v>565</v>
      </c>
      <c r="D64" s="190" t="s">
        <v>88</v>
      </c>
      <c r="H64" s="32"/>
    </row>
    <row r="65" spans="2:8" s="1" customFormat="1" ht="16.899999999999999" customHeight="1">
      <c r="B65" s="32"/>
      <c r="C65" s="191" t="s">
        <v>104</v>
      </c>
      <c r="D65" s="192" t="s">
        <v>1</v>
      </c>
      <c r="E65" s="193" t="s">
        <v>1</v>
      </c>
      <c r="F65" s="194">
        <v>6.9489999999999998</v>
      </c>
      <c r="H65" s="32"/>
    </row>
    <row r="66" spans="2:8" s="1" customFormat="1" ht="16.899999999999999" customHeight="1">
      <c r="B66" s="32"/>
      <c r="C66" s="195" t="s">
        <v>1</v>
      </c>
      <c r="D66" s="195" t="s">
        <v>260</v>
      </c>
      <c r="E66" s="17" t="s">
        <v>1</v>
      </c>
      <c r="F66" s="196">
        <v>0</v>
      </c>
      <c r="H66" s="32"/>
    </row>
    <row r="67" spans="2:8" s="1" customFormat="1" ht="16.899999999999999" customHeight="1">
      <c r="B67" s="32"/>
      <c r="C67" s="195" t="s">
        <v>1</v>
      </c>
      <c r="D67" s="195" t="s">
        <v>261</v>
      </c>
      <c r="E67" s="17" t="s">
        <v>1</v>
      </c>
      <c r="F67" s="196">
        <v>48.415999999999997</v>
      </c>
      <c r="H67" s="32"/>
    </row>
    <row r="68" spans="2:8" s="1" customFormat="1" ht="16.899999999999999" customHeight="1">
      <c r="B68" s="32"/>
      <c r="C68" s="195" t="s">
        <v>1</v>
      </c>
      <c r="D68" s="195" t="s">
        <v>262</v>
      </c>
      <c r="E68" s="17" t="s">
        <v>1</v>
      </c>
      <c r="F68" s="196">
        <v>-41.466999999999999</v>
      </c>
      <c r="H68" s="32"/>
    </row>
    <row r="69" spans="2:8" s="1" customFormat="1" ht="16.899999999999999" customHeight="1">
      <c r="B69" s="32"/>
      <c r="C69" s="195" t="s">
        <v>104</v>
      </c>
      <c r="D69" s="195" t="s">
        <v>180</v>
      </c>
      <c r="E69" s="17" t="s">
        <v>1</v>
      </c>
      <c r="F69" s="196">
        <v>6.9489999999999998</v>
      </c>
      <c r="H69" s="32"/>
    </row>
    <row r="70" spans="2:8" s="1" customFormat="1" ht="16.899999999999999" customHeight="1">
      <c r="B70" s="32"/>
      <c r="C70" s="197" t="s">
        <v>564</v>
      </c>
      <c r="H70" s="32"/>
    </row>
    <row r="71" spans="2:8" s="1" customFormat="1" ht="22.5">
      <c r="B71" s="32"/>
      <c r="C71" s="195" t="s">
        <v>257</v>
      </c>
      <c r="D71" s="195" t="s">
        <v>258</v>
      </c>
      <c r="E71" s="17" t="s">
        <v>171</v>
      </c>
      <c r="F71" s="196">
        <v>4.8639999999999999</v>
      </c>
      <c r="H71" s="32"/>
    </row>
    <row r="72" spans="2:8" s="1" customFormat="1" ht="22.5">
      <c r="B72" s="32"/>
      <c r="C72" s="195" t="s">
        <v>265</v>
      </c>
      <c r="D72" s="195" t="s">
        <v>266</v>
      </c>
      <c r="E72" s="17" t="s">
        <v>171</v>
      </c>
      <c r="F72" s="196">
        <v>2.085</v>
      </c>
      <c r="H72" s="32"/>
    </row>
    <row r="73" spans="2:8" s="1" customFormat="1" ht="22.5">
      <c r="B73" s="32"/>
      <c r="C73" s="195" t="s">
        <v>281</v>
      </c>
      <c r="D73" s="195" t="s">
        <v>282</v>
      </c>
      <c r="E73" s="17" t="s">
        <v>283</v>
      </c>
      <c r="F73" s="196">
        <v>13.898</v>
      </c>
      <c r="H73" s="32"/>
    </row>
    <row r="74" spans="2:8" s="1" customFormat="1" ht="16.899999999999999" customHeight="1">
      <c r="B74" s="32"/>
      <c r="C74" s="195" t="s">
        <v>287</v>
      </c>
      <c r="D74" s="195" t="s">
        <v>288</v>
      </c>
      <c r="E74" s="17" t="s">
        <v>171</v>
      </c>
      <c r="F74" s="196">
        <v>6.9489999999999998</v>
      </c>
      <c r="H74" s="32"/>
    </row>
    <row r="75" spans="2:8" s="1" customFormat="1" ht="16.899999999999999" customHeight="1">
      <c r="B75" s="32"/>
      <c r="C75" s="191" t="s">
        <v>100</v>
      </c>
      <c r="D75" s="192" t="s">
        <v>1</v>
      </c>
      <c r="E75" s="193" t="s">
        <v>1</v>
      </c>
      <c r="F75" s="194">
        <v>3.4649999999999999</v>
      </c>
      <c r="H75" s="32"/>
    </row>
    <row r="76" spans="2:8" s="1" customFormat="1" ht="16.899999999999999" customHeight="1">
      <c r="B76" s="32"/>
      <c r="C76" s="195" t="s">
        <v>100</v>
      </c>
      <c r="D76" s="195" t="s">
        <v>498</v>
      </c>
      <c r="E76" s="17" t="s">
        <v>1</v>
      </c>
      <c r="F76" s="196">
        <v>3.4649999999999999</v>
      </c>
      <c r="H76" s="32"/>
    </row>
    <row r="77" spans="2:8" s="1" customFormat="1" ht="16.899999999999999" customHeight="1">
      <c r="B77" s="32"/>
      <c r="C77" s="197" t="s">
        <v>564</v>
      </c>
      <c r="H77" s="32"/>
    </row>
    <row r="78" spans="2:8" s="1" customFormat="1" ht="16.899999999999999" customHeight="1">
      <c r="B78" s="32"/>
      <c r="C78" s="195" t="s">
        <v>297</v>
      </c>
      <c r="D78" s="195" t="s">
        <v>298</v>
      </c>
      <c r="E78" s="17" t="s">
        <v>171</v>
      </c>
      <c r="F78" s="196">
        <v>3.4649999999999999</v>
      </c>
      <c r="H78" s="32"/>
    </row>
    <row r="79" spans="2:8" s="1" customFormat="1" ht="16.899999999999999" customHeight="1">
      <c r="B79" s="32"/>
      <c r="C79" s="195" t="s">
        <v>291</v>
      </c>
      <c r="D79" s="195" t="s">
        <v>292</v>
      </c>
      <c r="E79" s="17" t="s">
        <v>171</v>
      </c>
      <c r="F79" s="196">
        <v>41.466999999999999</v>
      </c>
      <c r="H79" s="32"/>
    </row>
    <row r="80" spans="2:8" s="1" customFormat="1" ht="16.899999999999999" customHeight="1">
      <c r="B80" s="32"/>
      <c r="C80" s="191" t="s">
        <v>98</v>
      </c>
      <c r="D80" s="192" t="s">
        <v>1</v>
      </c>
      <c r="E80" s="193" t="s">
        <v>1</v>
      </c>
      <c r="F80" s="194">
        <v>0.77</v>
      </c>
      <c r="H80" s="32"/>
    </row>
    <row r="81" spans="2:8" s="1" customFormat="1" ht="16.899999999999999" customHeight="1">
      <c r="B81" s="32"/>
      <c r="C81" s="195" t="s">
        <v>98</v>
      </c>
      <c r="D81" s="195" t="s">
        <v>504</v>
      </c>
      <c r="E81" s="17" t="s">
        <v>1</v>
      </c>
      <c r="F81" s="196">
        <v>0.77</v>
      </c>
      <c r="H81" s="32"/>
    </row>
    <row r="82" spans="2:8" s="1" customFormat="1" ht="16.899999999999999" customHeight="1">
      <c r="B82" s="32"/>
      <c r="C82" s="197" t="s">
        <v>564</v>
      </c>
      <c r="H82" s="32"/>
    </row>
    <row r="83" spans="2:8" s="1" customFormat="1" ht="16.899999999999999" customHeight="1">
      <c r="B83" s="32"/>
      <c r="C83" s="195" t="s">
        <v>318</v>
      </c>
      <c r="D83" s="195" t="s">
        <v>319</v>
      </c>
      <c r="E83" s="17" t="s">
        <v>171</v>
      </c>
      <c r="F83" s="196">
        <v>0.77</v>
      </c>
      <c r="H83" s="32"/>
    </row>
    <row r="84" spans="2:8" s="1" customFormat="1" ht="16.899999999999999" customHeight="1">
      <c r="B84" s="32"/>
      <c r="C84" s="195" t="s">
        <v>291</v>
      </c>
      <c r="D84" s="195" t="s">
        <v>292</v>
      </c>
      <c r="E84" s="17" t="s">
        <v>171</v>
      </c>
      <c r="F84" s="196">
        <v>41.466999999999999</v>
      </c>
      <c r="H84" s="32"/>
    </row>
    <row r="85" spans="2:8" s="1" customFormat="1" ht="16.899999999999999" customHeight="1">
      <c r="B85" s="32"/>
      <c r="C85" s="191" t="s">
        <v>93</v>
      </c>
      <c r="D85" s="192" t="s">
        <v>1</v>
      </c>
      <c r="E85" s="193" t="s">
        <v>1</v>
      </c>
      <c r="F85" s="194">
        <v>35.015999999999998</v>
      </c>
      <c r="H85" s="32"/>
    </row>
    <row r="86" spans="2:8" s="1" customFormat="1" ht="16.899999999999999" customHeight="1">
      <c r="B86" s="32"/>
      <c r="C86" s="195" t="s">
        <v>1</v>
      </c>
      <c r="D86" s="195" t="s">
        <v>173</v>
      </c>
      <c r="E86" s="17" t="s">
        <v>1</v>
      </c>
      <c r="F86" s="196">
        <v>0</v>
      </c>
      <c r="H86" s="32"/>
    </row>
    <row r="87" spans="2:8" s="1" customFormat="1" ht="16.899999999999999" customHeight="1">
      <c r="B87" s="32"/>
      <c r="C87" s="195" t="s">
        <v>1</v>
      </c>
      <c r="D87" s="195" t="s">
        <v>468</v>
      </c>
      <c r="E87" s="17" t="s">
        <v>1</v>
      </c>
      <c r="F87" s="196">
        <v>15.773999999999999</v>
      </c>
      <c r="H87" s="32"/>
    </row>
    <row r="88" spans="2:8" s="1" customFormat="1" ht="16.899999999999999" customHeight="1">
      <c r="B88" s="32"/>
      <c r="C88" s="195" t="s">
        <v>1</v>
      </c>
      <c r="D88" s="195" t="s">
        <v>469</v>
      </c>
      <c r="E88" s="17" t="s">
        <v>1</v>
      </c>
      <c r="F88" s="196">
        <v>8.2439999999999998</v>
      </c>
      <c r="H88" s="32"/>
    </row>
    <row r="89" spans="2:8" s="1" customFormat="1" ht="16.899999999999999" customHeight="1">
      <c r="B89" s="32"/>
      <c r="C89" s="195" t="s">
        <v>1</v>
      </c>
      <c r="D89" s="195" t="s">
        <v>470</v>
      </c>
      <c r="E89" s="17" t="s">
        <v>1</v>
      </c>
      <c r="F89" s="196">
        <v>10.997999999999999</v>
      </c>
      <c r="H89" s="32"/>
    </row>
    <row r="90" spans="2:8" s="1" customFormat="1" ht="16.899999999999999" customHeight="1">
      <c r="B90" s="32"/>
      <c r="C90" s="195" t="s">
        <v>93</v>
      </c>
      <c r="D90" s="195" t="s">
        <v>180</v>
      </c>
      <c r="E90" s="17" t="s">
        <v>1</v>
      </c>
      <c r="F90" s="196">
        <v>35.015999999999998</v>
      </c>
      <c r="H90" s="32"/>
    </row>
    <row r="91" spans="2:8" s="1" customFormat="1" ht="16.899999999999999" customHeight="1">
      <c r="B91" s="32"/>
      <c r="C91" s="197" t="s">
        <v>564</v>
      </c>
      <c r="H91" s="32"/>
    </row>
    <row r="92" spans="2:8" s="1" customFormat="1" ht="22.5">
      <c r="B92" s="32"/>
      <c r="C92" s="195" t="s">
        <v>465</v>
      </c>
      <c r="D92" s="195" t="s">
        <v>466</v>
      </c>
      <c r="E92" s="17" t="s">
        <v>171</v>
      </c>
      <c r="F92" s="196">
        <v>24.510999999999999</v>
      </c>
      <c r="H92" s="32"/>
    </row>
    <row r="93" spans="2:8" s="1" customFormat="1" ht="22.5">
      <c r="B93" s="32"/>
      <c r="C93" s="195" t="s">
        <v>471</v>
      </c>
      <c r="D93" s="195" t="s">
        <v>472</v>
      </c>
      <c r="E93" s="17" t="s">
        <v>171</v>
      </c>
      <c r="F93" s="196">
        <v>10.505000000000001</v>
      </c>
      <c r="H93" s="32"/>
    </row>
    <row r="94" spans="2:8" s="1" customFormat="1" ht="16.899999999999999" customHeight="1">
      <c r="B94" s="32"/>
      <c r="C94" s="195" t="s">
        <v>208</v>
      </c>
      <c r="D94" s="195" t="s">
        <v>209</v>
      </c>
      <c r="E94" s="17" t="s">
        <v>165</v>
      </c>
      <c r="F94" s="196">
        <v>70.031999999999996</v>
      </c>
      <c r="H94" s="32"/>
    </row>
    <row r="95" spans="2:8" s="1" customFormat="1" ht="22.5">
      <c r="B95" s="32"/>
      <c r="C95" s="195" t="s">
        <v>257</v>
      </c>
      <c r="D95" s="195" t="s">
        <v>258</v>
      </c>
      <c r="E95" s="17" t="s">
        <v>171</v>
      </c>
      <c r="F95" s="196">
        <v>4.8639999999999999</v>
      </c>
      <c r="H95" s="32"/>
    </row>
    <row r="96" spans="2:8" s="1" customFormat="1" ht="16.899999999999999" customHeight="1">
      <c r="B96" s="32"/>
      <c r="C96" s="195" t="s">
        <v>291</v>
      </c>
      <c r="D96" s="195" t="s">
        <v>292</v>
      </c>
      <c r="E96" s="17" t="s">
        <v>171</v>
      </c>
      <c r="F96" s="196">
        <v>41.466999999999999</v>
      </c>
      <c r="H96" s="32"/>
    </row>
    <row r="97" spans="2:8" s="1" customFormat="1" ht="16.899999999999999" customHeight="1">
      <c r="B97" s="32"/>
      <c r="C97" s="191" t="s">
        <v>95</v>
      </c>
      <c r="D97" s="192" t="s">
        <v>1</v>
      </c>
      <c r="E97" s="193" t="s">
        <v>1</v>
      </c>
      <c r="F97" s="194">
        <v>13.4</v>
      </c>
      <c r="H97" s="32"/>
    </row>
    <row r="98" spans="2:8" s="1" customFormat="1" ht="16.899999999999999" customHeight="1">
      <c r="B98" s="32"/>
      <c r="C98" s="195" t="s">
        <v>1</v>
      </c>
      <c r="D98" s="195" t="s">
        <v>173</v>
      </c>
      <c r="E98" s="17" t="s">
        <v>1</v>
      </c>
      <c r="F98" s="196">
        <v>0</v>
      </c>
      <c r="H98" s="32"/>
    </row>
    <row r="99" spans="2:8" s="1" customFormat="1" ht="16.899999999999999" customHeight="1">
      <c r="B99" s="32"/>
      <c r="C99" s="195" t="s">
        <v>1</v>
      </c>
      <c r="D99" s="195" t="s">
        <v>477</v>
      </c>
      <c r="E99" s="17" t="s">
        <v>1</v>
      </c>
      <c r="F99" s="196">
        <v>13.4</v>
      </c>
      <c r="H99" s="32"/>
    </row>
    <row r="100" spans="2:8" s="1" customFormat="1" ht="16.899999999999999" customHeight="1">
      <c r="B100" s="32"/>
      <c r="C100" s="195" t="s">
        <v>95</v>
      </c>
      <c r="D100" s="195" t="s">
        <v>180</v>
      </c>
      <c r="E100" s="17" t="s">
        <v>1</v>
      </c>
      <c r="F100" s="196">
        <v>13.4</v>
      </c>
      <c r="H100" s="32"/>
    </row>
    <row r="101" spans="2:8" s="1" customFormat="1" ht="16.899999999999999" customHeight="1">
      <c r="B101" s="32"/>
      <c r="C101" s="197" t="s">
        <v>564</v>
      </c>
      <c r="H101" s="32"/>
    </row>
    <row r="102" spans="2:8" s="1" customFormat="1" ht="16.899999999999999" customHeight="1">
      <c r="B102" s="32"/>
      <c r="C102" s="195" t="s">
        <v>474</v>
      </c>
      <c r="D102" s="195" t="s">
        <v>475</v>
      </c>
      <c r="E102" s="17" t="s">
        <v>171</v>
      </c>
      <c r="F102" s="196">
        <v>9.3800000000000008</v>
      </c>
      <c r="H102" s="32"/>
    </row>
    <row r="103" spans="2:8" s="1" customFormat="1" ht="16.899999999999999" customHeight="1">
      <c r="B103" s="32"/>
      <c r="C103" s="195" t="s">
        <v>478</v>
      </c>
      <c r="D103" s="195" t="s">
        <v>479</v>
      </c>
      <c r="E103" s="17" t="s">
        <v>171</v>
      </c>
      <c r="F103" s="196">
        <v>4.0199999999999996</v>
      </c>
      <c r="H103" s="32"/>
    </row>
    <row r="104" spans="2:8" s="1" customFormat="1" ht="16.899999999999999" customHeight="1">
      <c r="B104" s="32"/>
      <c r="C104" s="195" t="s">
        <v>245</v>
      </c>
      <c r="D104" s="195" t="s">
        <v>246</v>
      </c>
      <c r="E104" s="17" t="s">
        <v>171</v>
      </c>
      <c r="F104" s="196">
        <v>13.4</v>
      </c>
      <c r="H104" s="32"/>
    </row>
    <row r="105" spans="2:8" s="1" customFormat="1" ht="22.5">
      <c r="B105" s="32"/>
      <c r="C105" s="195" t="s">
        <v>257</v>
      </c>
      <c r="D105" s="195" t="s">
        <v>258</v>
      </c>
      <c r="E105" s="17" t="s">
        <v>171</v>
      </c>
      <c r="F105" s="196">
        <v>4.8639999999999999</v>
      </c>
      <c r="H105" s="32"/>
    </row>
    <row r="106" spans="2:8" s="1" customFormat="1" ht="16.899999999999999" customHeight="1">
      <c r="B106" s="32"/>
      <c r="C106" s="195" t="s">
        <v>291</v>
      </c>
      <c r="D106" s="195" t="s">
        <v>292</v>
      </c>
      <c r="E106" s="17" t="s">
        <v>171</v>
      </c>
      <c r="F106" s="196">
        <v>41.466999999999999</v>
      </c>
      <c r="H106" s="32"/>
    </row>
    <row r="107" spans="2:8" s="1" customFormat="1" ht="16.899999999999999" customHeight="1">
      <c r="B107" s="32"/>
      <c r="C107" s="191" t="s">
        <v>102</v>
      </c>
      <c r="D107" s="192" t="s">
        <v>1</v>
      </c>
      <c r="E107" s="193" t="s">
        <v>1</v>
      </c>
      <c r="F107" s="194">
        <v>41.466999999999999</v>
      </c>
      <c r="H107" s="32"/>
    </row>
    <row r="108" spans="2:8" s="1" customFormat="1" ht="16.899999999999999" customHeight="1">
      <c r="B108" s="32"/>
      <c r="C108" s="195" t="s">
        <v>1</v>
      </c>
      <c r="D108" s="195" t="s">
        <v>261</v>
      </c>
      <c r="E108" s="17" t="s">
        <v>1</v>
      </c>
      <c r="F108" s="196">
        <v>48.415999999999997</v>
      </c>
      <c r="H108" s="32"/>
    </row>
    <row r="109" spans="2:8" s="1" customFormat="1" ht="16.899999999999999" customHeight="1">
      <c r="B109" s="32"/>
      <c r="C109" s="195" t="s">
        <v>1</v>
      </c>
      <c r="D109" s="195" t="s">
        <v>294</v>
      </c>
      <c r="E109" s="17" t="s">
        <v>1</v>
      </c>
      <c r="F109" s="196">
        <v>-4.2350000000000003</v>
      </c>
      <c r="H109" s="32"/>
    </row>
    <row r="110" spans="2:8" s="1" customFormat="1" ht="16.899999999999999" customHeight="1">
      <c r="B110" s="32"/>
      <c r="C110" s="195" t="s">
        <v>1</v>
      </c>
      <c r="D110" s="195" t="s">
        <v>496</v>
      </c>
      <c r="E110" s="17" t="s">
        <v>1</v>
      </c>
      <c r="F110" s="196">
        <v>-2.714</v>
      </c>
      <c r="H110" s="32"/>
    </row>
    <row r="111" spans="2:8" s="1" customFormat="1" ht="16.899999999999999" customHeight="1">
      <c r="B111" s="32"/>
      <c r="C111" s="195" t="s">
        <v>102</v>
      </c>
      <c r="D111" s="195" t="s">
        <v>206</v>
      </c>
      <c r="E111" s="17" t="s">
        <v>1</v>
      </c>
      <c r="F111" s="196">
        <v>41.466999999999999</v>
      </c>
      <c r="H111" s="32"/>
    </row>
    <row r="112" spans="2:8" s="1" customFormat="1" ht="16.899999999999999" customHeight="1">
      <c r="B112" s="32"/>
      <c r="C112" s="197" t="s">
        <v>564</v>
      </c>
      <c r="H112" s="32"/>
    </row>
    <row r="113" spans="2:8" s="1" customFormat="1" ht="16.899999999999999" customHeight="1">
      <c r="B113" s="32"/>
      <c r="C113" s="195" t="s">
        <v>291</v>
      </c>
      <c r="D113" s="195" t="s">
        <v>292</v>
      </c>
      <c r="E113" s="17" t="s">
        <v>171</v>
      </c>
      <c r="F113" s="196">
        <v>41.466999999999999</v>
      </c>
      <c r="H113" s="32"/>
    </row>
    <row r="114" spans="2:8" s="1" customFormat="1" ht="22.5">
      <c r="B114" s="32"/>
      <c r="C114" s="195" t="s">
        <v>257</v>
      </c>
      <c r="D114" s="195" t="s">
        <v>258</v>
      </c>
      <c r="E114" s="17" t="s">
        <v>171</v>
      </c>
      <c r="F114" s="196">
        <v>4.8639999999999999</v>
      </c>
      <c r="H114" s="32"/>
    </row>
    <row r="115" spans="2:8" s="1" customFormat="1" ht="16.899999999999999" customHeight="1">
      <c r="B115" s="32"/>
      <c r="C115" s="195" t="s">
        <v>270</v>
      </c>
      <c r="D115" s="195" t="s">
        <v>271</v>
      </c>
      <c r="E115" s="17" t="s">
        <v>171</v>
      </c>
      <c r="F115" s="196">
        <v>29.027000000000001</v>
      </c>
      <c r="H115" s="32"/>
    </row>
    <row r="116" spans="2:8" s="1" customFormat="1" ht="16.899999999999999" customHeight="1">
      <c r="B116" s="32"/>
      <c r="C116" s="195" t="s">
        <v>276</v>
      </c>
      <c r="D116" s="195" t="s">
        <v>277</v>
      </c>
      <c r="E116" s="17" t="s">
        <v>171</v>
      </c>
      <c r="F116" s="196">
        <v>12.44</v>
      </c>
      <c r="H116" s="32"/>
    </row>
    <row r="117" spans="2:8" s="1" customFormat="1" ht="7.35" customHeight="1">
      <c r="B117" s="44"/>
      <c r="C117" s="45"/>
      <c r="D117" s="45"/>
      <c r="E117" s="45"/>
      <c r="F117" s="45"/>
      <c r="G117" s="45"/>
      <c r="H117" s="32"/>
    </row>
    <row r="118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101 - SO 101 prodloužení ...</vt:lpstr>
      <vt:lpstr>102 - SO 102 Přípojky spl...</vt:lpstr>
      <vt:lpstr>103 - Vedlejší rozpočtové...</vt:lpstr>
      <vt:lpstr>Seznam figur</vt:lpstr>
      <vt:lpstr>'101 - SO 101 prodloužení ...'!Názvy_tisku</vt:lpstr>
      <vt:lpstr>'102 - SO 102 Přípojky spl...'!Názvy_tisku</vt:lpstr>
      <vt:lpstr>'103 - Vedlejší rozpočtové...'!Názvy_tisku</vt:lpstr>
      <vt:lpstr>'Rekapitulace stavby'!Názvy_tisku</vt:lpstr>
      <vt:lpstr>'Seznam figur'!Názvy_tisku</vt:lpstr>
      <vt:lpstr>'101 - SO 101 prodloužení ...'!Oblast_tisku</vt:lpstr>
      <vt:lpstr>'102 - SO 102 Přípojky spl...'!Oblast_tisku</vt:lpstr>
      <vt:lpstr>'103 - Vedlejší rozpočtové...'!Oblast_tisku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Irena Fajfrová</cp:lastModifiedBy>
  <dcterms:created xsi:type="dcterms:W3CDTF">2023-02-14T09:24:49Z</dcterms:created>
  <dcterms:modified xsi:type="dcterms:W3CDTF">2023-02-14T09:25:39Z</dcterms:modified>
</cp:coreProperties>
</file>