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-105" yWindow="-105" windowWidth="23250" windowHeight="12450" firstSheet="1" activeTab="1"/>
  </bookViews>
  <sheets>
    <sheet name="Pokyny pro vyplnění" sheetId="11" r:id="rId1"/>
    <sheet name="Stavba" sheetId="1" r:id="rId2"/>
    <sheet name="VzorPolozky" sheetId="10" state="hidden" r:id="rId3"/>
    <sheet name="01 1 Pol" sheetId="12" r:id="rId4"/>
    <sheet name="02 2 Pol" sheetId="13" r:id="rId5"/>
    <sheet name="03 3 Pol" sheetId="14" r:id="rId6"/>
    <sheet name="04 4 Pol" sheetId="15" r:id="rId7"/>
    <sheet name="05 5 Pol" sheetId="16" r:id="rId8"/>
    <sheet name="06 6 Pol" sheetId="17" r:id="rId9"/>
    <sheet name="07 7 Pol" sheetId="18" r:id="rId10"/>
    <sheet name="08 8 Pol" sheetId="19" r:id="rId11"/>
    <sheet name="09 9 Pol" sheetId="20" r:id="rId12"/>
  </sheets>
  <externalReferences>
    <externalReference r:id="rId13"/>
  </externalReferences>
  <definedNames>
    <definedName name="CelkemDPHVypocet" localSheetId="1">Stavba!$H$59</definedName>
    <definedName name="CenaCelkem">Stavba!$G$29</definedName>
    <definedName name="CenaCelkemBezDPH">Stavba!$G$28</definedName>
    <definedName name="CenaCelkemVypocet" localSheetId="1">Stavba!$I$59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1 Pol'!$1:$7</definedName>
    <definedName name="_xlnm.Print_Titles" localSheetId="4">'02 2 Pol'!$1:$7</definedName>
    <definedName name="_xlnm.Print_Titles" localSheetId="5">'03 3 Pol'!$1:$7</definedName>
    <definedName name="_xlnm.Print_Titles" localSheetId="6">'04 4 Pol'!$1:$7</definedName>
    <definedName name="_xlnm.Print_Titles" localSheetId="7">'05 5 Pol'!$1:$7</definedName>
    <definedName name="_xlnm.Print_Titles" localSheetId="8">'06 6 Pol'!$1:$7</definedName>
    <definedName name="_xlnm.Print_Titles" localSheetId="9">'07 7 Pol'!$1:$7</definedName>
    <definedName name="_xlnm.Print_Titles" localSheetId="10">'08 8 Pol'!$1:$7</definedName>
    <definedName name="_xlnm.Print_Titles" localSheetId="11">'09 9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1 Pol'!$A$1:$X$47</definedName>
    <definedName name="_xlnm.Print_Area" localSheetId="4">'02 2 Pol'!$A$1:$X$54</definedName>
    <definedName name="_xlnm.Print_Area" localSheetId="5">'03 3 Pol'!$A$1:$X$16</definedName>
    <definedName name="_xlnm.Print_Area" localSheetId="6">'04 4 Pol'!$A$1:$X$34</definedName>
    <definedName name="_xlnm.Print_Area" localSheetId="7">'05 5 Pol'!$A$1:$X$16</definedName>
    <definedName name="_xlnm.Print_Area" localSheetId="8">'06 6 Pol'!$A$1:$X$41</definedName>
    <definedName name="_xlnm.Print_Area" localSheetId="9">'07 7 Pol'!$A$1:$X$39</definedName>
    <definedName name="_xlnm.Print_Area" localSheetId="10">'08 8 Pol'!$A$1:$X$34</definedName>
    <definedName name="_xlnm.Print_Area" localSheetId="11">'09 9 Pol'!$A$1:$X$34</definedName>
    <definedName name="_xlnm.Print_Area" localSheetId="1">Stavba!$A$1:$J$93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Stavba!$F$59</definedName>
    <definedName name="ZakladDPHZakl">Stavba!$G$25</definedName>
    <definedName name="ZakladDPHZaklVypocet" localSheetId="1">Stavba!$G$59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24519"/>
  <customWorkbookViews>
    <customWorkbookView name="Radim" guid="{B7E7C763-C459-487D-8ABA-5CFDDFBD5A84}" maximized="1" xWindow="-8" yWindow="-8" windowWidth="1296" windowHeight="1040" activeSheetId="1"/>
  </customWorkbookViews>
  <fileRecoveryPr repairLoad="1"/>
</workbook>
</file>

<file path=xl/calcChain.xml><?xml version="1.0" encoding="utf-8"?>
<calcChain xmlns="http://schemas.openxmlformats.org/spreadsheetml/2006/main">
  <c r="BA13" i="20"/>
  <c r="BA10"/>
  <c r="G9"/>
  <c r="I9"/>
  <c r="I8" s="1"/>
  <c r="K9"/>
  <c r="K8" s="1"/>
  <c r="O9"/>
  <c r="O8" s="1"/>
  <c r="Q9"/>
  <c r="V9"/>
  <c r="V8" s="1"/>
  <c r="G12"/>
  <c r="M12" s="1"/>
  <c r="I12"/>
  <c r="K12"/>
  <c r="O12"/>
  <c r="Q12"/>
  <c r="V12"/>
  <c r="G15"/>
  <c r="I15"/>
  <c r="K15"/>
  <c r="M15"/>
  <c r="O15"/>
  <c r="Q15"/>
  <c r="V15"/>
  <c r="G18"/>
  <c r="G8" s="1"/>
  <c r="I18"/>
  <c r="K18"/>
  <c r="O18"/>
  <c r="Q18"/>
  <c r="V18"/>
  <c r="G20"/>
  <c r="M20" s="1"/>
  <c r="I20"/>
  <c r="K20"/>
  <c r="O20"/>
  <c r="Q20"/>
  <c r="Q8" s="1"/>
  <c r="V20"/>
  <c r="Q23"/>
  <c r="V23"/>
  <c r="G24"/>
  <c r="M24" s="1"/>
  <c r="I24"/>
  <c r="I23" s="1"/>
  <c r="K24"/>
  <c r="O24"/>
  <c r="O23" s="1"/>
  <c r="Q24"/>
  <c r="V24"/>
  <c r="G27"/>
  <c r="G23" s="1"/>
  <c r="I27"/>
  <c r="K27"/>
  <c r="K23" s="1"/>
  <c r="O27"/>
  <c r="Q27"/>
  <c r="V27"/>
  <c r="G29"/>
  <c r="I29"/>
  <c r="Q29"/>
  <c r="V29"/>
  <c r="G30"/>
  <c r="I30"/>
  <c r="K30"/>
  <c r="K29" s="1"/>
  <c r="M30"/>
  <c r="M29" s="1"/>
  <c r="O30"/>
  <c r="O29" s="1"/>
  <c r="Q30"/>
  <c r="V30"/>
  <c r="AE33"/>
  <c r="F57" i="1" s="1"/>
  <c r="BA13" i="19"/>
  <c r="BA10"/>
  <c r="G9"/>
  <c r="I9"/>
  <c r="I8" s="1"/>
  <c r="K9"/>
  <c r="K8" s="1"/>
  <c r="O9"/>
  <c r="O8" s="1"/>
  <c r="Q9"/>
  <c r="V9"/>
  <c r="V8" s="1"/>
  <c r="G12"/>
  <c r="I12"/>
  <c r="K12"/>
  <c r="M12"/>
  <c r="O12"/>
  <c r="Q12"/>
  <c r="V12"/>
  <c r="G15"/>
  <c r="I15"/>
  <c r="K15"/>
  <c r="M15"/>
  <c r="O15"/>
  <c r="Q15"/>
  <c r="V15"/>
  <c r="G18"/>
  <c r="I18"/>
  <c r="K18"/>
  <c r="M18"/>
  <c r="O18"/>
  <c r="Q18"/>
  <c r="V18"/>
  <c r="G20"/>
  <c r="M20" s="1"/>
  <c r="I20"/>
  <c r="K20"/>
  <c r="O20"/>
  <c r="Q20"/>
  <c r="Q8" s="1"/>
  <c r="V20"/>
  <c r="Q23"/>
  <c r="V23"/>
  <c r="G24"/>
  <c r="M24" s="1"/>
  <c r="I24"/>
  <c r="I23" s="1"/>
  <c r="K24"/>
  <c r="O24"/>
  <c r="O23" s="1"/>
  <c r="Q24"/>
  <c r="V24"/>
  <c r="G27"/>
  <c r="I27"/>
  <c r="K27"/>
  <c r="K23" s="1"/>
  <c r="O27"/>
  <c r="Q27"/>
  <c r="V27"/>
  <c r="I29"/>
  <c r="Q29"/>
  <c r="V29"/>
  <c r="G30"/>
  <c r="G29" s="1"/>
  <c r="I30"/>
  <c r="K30"/>
  <c r="K29" s="1"/>
  <c r="O30"/>
  <c r="O29" s="1"/>
  <c r="Q30"/>
  <c r="V30"/>
  <c r="AE33"/>
  <c r="F55" i="1" s="1"/>
  <c r="BA13" i="18"/>
  <c r="BA10"/>
  <c r="G9"/>
  <c r="G8" s="1"/>
  <c r="I9"/>
  <c r="I8" s="1"/>
  <c r="K9"/>
  <c r="K8" s="1"/>
  <c r="O9"/>
  <c r="Q9"/>
  <c r="Q8" s="1"/>
  <c r="V9"/>
  <c r="V8" s="1"/>
  <c r="G12"/>
  <c r="M12" s="1"/>
  <c r="I12"/>
  <c r="K12"/>
  <c r="O12"/>
  <c r="Q12"/>
  <c r="V12"/>
  <c r="G15"/>
  <c r="I15"/>
  <c r="K15"/>
  <c r="O15"/>
  <c r="Q15"/>
  <c r="V15"/>
  <c r="G18"/>
  <c r="I18"/>
  <c r="K18"/>
  <c r="M18"/>
  <c r="O18"/>
  <c r="O8" s="1"/>
  <c r="Q18"/>
  <c r="V18"/>
  <c r="G20"/>
  <c r="M20" s="1"/>
  <c r="I20"/>
  <c r="K20"/>
  <c r="O20"/>
  <c r="Q20"/>
  <c r="V20"/>
  <c r="Q23"/>
  <c r="G24"/>
  <c r="M24" s="1"/>
  <c r="I24"/>
  <c r="I23" s="1"/>
  <c r="K24"/>
  <c r="O24"/>
  <c r="O23" s="1"/>
  <c r="Q24"/>
  <c r="V24"/>
  <c r="V23" s="1"/>
  <c r="G27"/>
  <c r="I27"/>
  <c r="K27"/>
  <c r="O27"/>
  <c r="Q27"/>
  <c r="V27"/>
  <c r="G29"/>
  <c r="M29" s="1"/>
  <c r="I29"/>
  <c r="K29"/>
  <c r="O29"/>
  <c r="Q29"/>
  <c r="V29"/>
  <c r="G31"/>
  <c r="I31"/>
  <c r="K31"/>
  <c r="K23" s="1"/>
  <c r="M31"/>
  <c r="O31"/>
  <c r="Q31"/>
  <c r="V31"/>
  <c r="K34"/>
  <c r="Q34"/>
  <c r="G35"/>
  <c r="G34" s="1"/>
  <c r="I35"/>
  <c r="I34" s="1"/>
  <c r="K35"/>
  <c r="O35"/>
  <c r="O34" s="1"/>
  <c r="Q35"/>
  <c r="V35"/>
  <c r="V34" s="1"/>
  <c r="AE38"/>
  <c r="F53" i="1" s="1"/>
  <c r="BA13" i="17"/>
  <c r="BA10"/>
  <c r="G9"/>
  <c r="I9"/>
  <c r="I8" s="1"/>
  <c r="K9"/>
  <c r="K8" s="1"/>
  <c r="O9"/>
  <c r="Q9"/>
  <c r="Q8" s="1"/>
  <c r="V9"/>
  <c r="V8" s="1"/>
  <c r="G12"/>
  <c r="M12" s="1"/>
  <c r="I12"/>
  <c r="K12"/>
  <c r="O12"/>
  <c r="Q12"/>
  <c r="V12"/>
  <c r="G15"/>
  <c r="I15"/>
  <c r="K15"/>
  <c r="M15"/>
  <c r="O15"/>
  <c r="Q15"/>
  <c r="V15"/>
  <c r="G18"/>
  <c r="M18" s="1"/>
  <c r="I18"/>
  <c r="K18"/>
  <c r="O18"/>
  <c r="Q18"/>
  <c r="V18"/>
  <c r="G20"/>
  <c r="M20" s="1"/>
  <c r="I20"/>
  <c r="K20"/>
  <c r="O20"/>
  <c r="O8" s="1"/>
  <c r="Q20"/>
  <c r="V20"/>
  <c r="K23"/>
  <c r="G24"/>
  <c r="I24"/>
  <c r="I23" s="1"/>
  <c r="K24"/>
  <c r="M24"/>
  <c r="O24"/>
  <c r="O23" s="1"/>
  <c r="Q24"/>
  <c r="V24"/>
  <c r="V23" s="1"/>
  <c r="G27"/>
  <c r="M27" s="1"/>
  <c r="I27"/>
  <c r="K27"/>
  <c r="O27"/>
  <c r="Q27"/>
  <c r="V27"/>
  <c r="G29"/>
  <c r="G23" s="1"/>
  <c r="I29"/>
  <c r="K29"/>
  <c r="O29"/>
  <c r="Q29"/>
  <c r="Q23" s="1"/>
  <c r="V29"/>
  <c r="G31"/>
  <c r="I31"/>
  <c r="K31"/>
  <c r="M31"/>
  <c r="O31"/>
  <c r="Q31"/>
  <c r="V31"/>
  <c r="G33"/>
  <c r="I33"/>
  <c r="K33"/>
  <c r="M33"/>
  <c r="O33"/>
  <c r="Q33"/>
  <c r="V33"/>
  <c r="V36"/>
  <c r="G37"/>
  <c r="M37" s="1"/>
  <c r="M36" s="1"/>
  <c r="I37"/>
  <c r="I36" s="1"/>
  <c r="K37"/>
  <c r="K36" s="1"/>
  <c r="O37"/>
  <c r="O36" s="1"/>
  <c r="Q37"/>
  <c r="Q36" s="1"/>
  <c r="V37"/>
  <c r="AE40"/>
  <c r="F51" i="1" s="1"/>
  <c r="BA10" i="16"/>
  <c r="I8"/>
  <c r="O8"/>
  <c r="Q8"/>
  <c r="G9"/>
  <c r="G8" s="1"/>
  <c r="I9"/>
  <c r="K9"/>
  <c r="K8" s="1"/>
  <c r="O9"/>
  <c r="Q9"/>
  <c r="V9"/>
  <c r="V8" s="1"/>
  <c r="K11"/>
  <c r="V11"/>
  <c r="G12"/>
  <c r="G11" s="1"/>
  <c r="I12"/>
  <c r="I11" s="1"/>
  <c r="K12"/>
  <c r="O12"/>
  <c r="O11" s="1"/>
  <c r="Q12"/>
  <c r="Q11" s="1"/>
  <c r="V12"/>
  <c r="AE15"/>
  <c r="F49" i="1" s="1"/>
  <c r="BA22" i="15"/>
  <c r="BA16"/>
  <c r="BA14"/>
  <c r="G8"/>
  <c r="I86" i="1" s="1"/>
  <c r="O8" i="15"/>
  <c r="G9"/>
  <c r="I9"/>
  <c r="I8" s="1"/>
  <c r="K9"/>
  <c r="K8" s="1"/>
  <c r="M9"/>
  <c r="M8" s="1"/>
  <c r="O9"/>
  <c r="Q9"/>
  <c r="Q8" s="1"/>
  <c r="V9"/>
  <c r="V8" s="1"/>
  <c r="K12"/>
  <c r="V12"/>
  <c r="G13"/>
  <c r="M13" s="1"/>
  <c r="I13"/>
  <c r="I12" s="1"/>
  <c r="K13"/>
  <c r="O13"/>
  <c r="O12" s="1"/>
  <c r="Q13"/>
  <c r="V13"/>
  <c r="G15"/>
  <c r="G12" s="1"/>
  <c r="I15"/>
  <c r="K15"/>
  <c r="O15"/>
  <c r="Q15"/>
  <c r="Q12" s="1"/>
  <c r="V15"/>
  <c r="G18"/>
  <c r="M18" s="1"/>
  <c r="I18"/>
  <c r="K18"/>
  <c r="O18"/>
  <c r="Q18"/>
  <c r="V18"/>
  <c r="K20"/>
  <c r="O20"/>
  <c r="V20"/>
  <c r="G21"/>
  <c r="G20" s="1"/>
  <c r="I90" i="1" s="1"/>
  <c r="I21" i="15"/>
  <c r="I20" s="1"/>
  <c r="K21"/>
  <c r="O21"/>
  <c r="Q21"/>
  <c r="Q20" s="1"/>
  <c r="V21"/>
  <c r="K24"/>
  <c r="O24"/>
  <c r="V24"/>
  <c r="G25"/>
  <c r="G24" s="1"/>
  <c r="I25"/>
  <c r="I24" s="1"/>
  <c r="K25"/>
  <c r="O25"/>
  <c r="Q25"/>
  <c r="Q24" s="1"/>
  <c r="V25"/>
  <c r="K27"/>
  <c r="V27"/>
  <c r="G28"/>
  <c r="M28" s="1"/>
  <c r="I28"/>
  <c r="I27" s="1"/>
  <c r="K28"/>
  <c r="O28"/>
  <c r="Q28"/>
  <c r="Q27" s="1"/>
  <c r="V28"/>
  <c r="G29"/>
  <c r="I29"/>
  <c r="K29"/>
  <c r="O29"/>
  <c r="O27" s="1"/>
  <c r="Q29"/>
  <c r="V29"/>
  <c r="G31"/>
  <c r="M31" s="1"/>
  <c r="I31"/>
  <c r="K31"/>
  <c r="O31"/>
  <c r="Q31"/>
  <c r="V31"/>
  <c r="AE33"/>
  <c r="F47" i="1" s="1"/>
  <c r="I8" i="14"/>
  <c r="K8"/>
  <c r="G9"/>
  <c r="G8" s="1"/>
  <c r="I9"/>
  <c r="K9"/>
  <c r="M9"/>
  <c r="M8" s="1"/>
  <c r="O9"/>
  <c r="O8" s="1"/>
  <c r="Q9"/>
  <c r="Q8" s="1"/>
  <c r="V9"/>
  <c r="V8" s="1"/>
  <c r="I11"/>
  <c r="O11"/>
  <c r="G12"/>
  <c r="G11" s="1"/>
  <c r="I12"/>
  <c r="K12"/>
  <c r="K11" s="1"/>
  <c r="O12"/>
  <c r="Q12"/>
  <c r="Q11" s="1"/>
  <c r="V12"/>
  <c r="V11" s="1"/>
  <c r="AE15"/>
  <c r="F45" i="1" s="1"/>
  <c r="BA41" i="13"/>
  <c r="BA15"/>
  <c r="BA12"/>
  <c r="K8"/>
  <c r="G9"/>
  <c r="I9"/>
  <c r="I8" s="1"/>
  <c r="K9"/>
  <c r="O9"/>
  <c r="O8" s="1"/>
  <c r="Q9"/>
  <c r="Q8" s="1"/>
  <c r="V9"/>
  <c r="G11"/>
  <c r="M11" s="1"/>
  <c r="I11"/>
  <c r="K11"/>
  <c r="O11"/>
  <c r="Q11"/>
  <c r="V11"/>
  <c r="G14"/>
  <c r="I14"/>
  <c r="K14"/>
  <c r="M14"/>
  <c r="O14"/>
  <c r="Q14"/>
  <c r="V14"/>
  <c r="V8" s="1"/>
  <c r="G17"/>
  <c r="M17" s="1"/>
  <c r="I17"/>
  <c r="K17"/>
  <c r="O17"/>
  <c r="Q17"/>
  <c r="V17"/>
  <c r="G20"/>
  <c r="M20" s="1"/>
  <c r="I20"/>
  <c r="K20"/>
  <c r="O20"/>
  <c r="Q20"/>
  <c r="V20"/>
  <c r="G22"/>
  <c r="M22" s="1"/>
  <c r="I22"/>
  <c r="K22"/>
  <c r="O22"/>
  <c r="Q22"/>
  <c r="V22"/>
  <c r="I25"/>
  <c r="K25"/>
  <c r="G26"/>
  <c r="I26"/>
  <c r="K26"/>
  <c r="O26"/>
  <c r="O25" s="1"/>
  <c r="Q26"/>
  <c r="V26"/>
  <c r="G29"/>
  <c r="M29" s="1"/>
  <c r="I29"/>
  <c r="K29"/>
  <c r="O29"/>
  <c r="Q29"/>
  <c r="V29"/>
  <c r="G32"/>
  <c r="M32" s="1"/>
  <c r="I32"/>
  <c r="K32"/>
  <c r="O32"/>
  <c r="Q32"/>
  <c r="Q25" s="1"/>
  <c r="V32"/>
  <c r="G34"/>
  <c r="M34" s="1"/>
  <c r="I34"/>
  <c r="K34"/>
  <c r="O34"/>
  <c r="Q34"/>
  <c r="V34"/>
  <c r="V25" s="1"/>
  <c r="G36"/>
  <c r="M36" s="1"/>
  <c r="I36"/>
  <c r="K36"/>
  <c r="O36"/>
  <c r="Q36"/>
  <c r="V36"/>
  <c r="G39"/>
  <c r="O39"/>
  <c r="G40"/>
  <c r="M40" s="1"/>
  <c r="M39" s="1"/>
  <c r="I40"/>
  <c r="I39" s="1"/>
  <c r="K40"/>
  <c r="K39" s="1"/>
  <c r="O40"/>
  <c r="Q40"/>
  <c r="Q39" s="1"/>
  <c r="V40"/>
  <c r="V39" s="1"/>
  <c r="I42"/>
  <c r="K42"/>
  <c r="Q42"/>
  <c r="V42"/>
  <c r="G43"/>
  <c r="G42" s="1"/>
  <c r="I43"/>
  <c r="K43"/>
  <c r="O43"/>
  <c r="O42" s="1"/>
  <c r="Q43"/>
  <c r="V43"/>
  <c r="O45"/>
  <c r="G46"/>
  <c r="M46" s="1"/>
  <c r="I46"/>
  <c r="I45" s="1"/>
  <c r="K46"/>
  <c r="K45" s="1"/>
  <c r="O46"/>
  <c r="Q46"/>
  <c r="Q45" s="1"/>
  <c r="V46"/>
  <c r="V45" s="1"/>
  <c r="G47"/>
  <c r="M47" s="1"/>
  <c r="I47"/>
  <c r="K47"/>
  <c r="O47"/>
  <c r="Q47"/>
  <c r="V47"/>
  <c r="G48"/>
  <c r="M48" s="1"/>
  <c r="I48"/>
  <c r="K48"/>
  <c r="O48"/>
  <c r="Q48"/>
  <c r="V48"/>
  <c r="G50"/>
  <c r="M50" s="1"/>
  <c r="I50"/>
  <c r="K50"/>
  <c r="O50"/>
  <c r="Q50"/>
  <c r="V50"/>
  <c r="AE53"/>
  <c r="F43" i="1" s="1"/>
  <c r="BA41" i="12"/>
  <c r="BA13"/>
  <c r="BA10"/>
  <c r="G9"/>
  <c r="I9"/>
  <c r="I8" s="1"/>
  <c r="K9"/>
  <c r="O9"/>
  <c r="O8" s="1"/>
  <c r="Q9"/>
  <c r="Q8" s="1"/>
  <c r="V9"/>
  <c r="G12"/>
  <c r="M12" s="1"/>
  <c r="I12"/>
  <c r="K12"/>
  <c r="K8" s="1"/>
  <c r="O12"/>
  <c r="Q12"/>
  <c r="V12"/>
  <c r="G15"/>
  <c r="M15" s="1"/>
  <c r="I15"/>
  <c r="K15"/>
  <c r="O15"/>
  <c r="Q15"/>
  <c r="V15"/>
  <c r="V8" s="1"/>
  <c r="G18"/>
  <c r="M18" s="1"/>
  <c r="I18"/>
  <c r="K18"/>
  <c r="O18"/>
  <c r="Q18"/>
  <c r="V18"/>
  <c r="G20"/>
  <c r="M20" s="1"/>
  <c r="I20"/>
  <c r="K20"/>
  <c r="O20"/>
  <c r="Q20"/>
  <c r="V20"/>
  <c r="I23"/>
  <c r="G24"/>
  <c r="M24" s="1"/>
  <c r="I24"/>
  <c r="K24"/>
  <c r="K23" s="1"/>
  <c r="O24"/>
  <c r="Q24"/>
  <c r="V24"/>
  <c r="V23" s="1"/>
  <c r="G27"/>
  <c r="M27" s="1"/>
  <c r="I27"/>
  <c r="K27"/>
  <c r="O27"/>
  <c r="Q27"/>
  <c r="V27"/>
  <c r="G29"/>
  <c r="M29" s="1"/>
  <c r="I29"/>
  <c r="K29"/>
  <c r="O29"/>
  <c r="O23" s="1"/>
  <c r="Q29"/>
  <c r="V29"/>
  <c r="G32"/>
  <c r="M32" s="1"/>
  <c r="I32"/>
  <c r="K32"/>
  <c r="O32"/>
  <c r="Q32"/>
  <c r="Q23" s="1"/>
  <c r="V32"/>
  <c r="G34"/>
  <c r="M34" s="1"/>
  <c r="I34"/>
  <c r="K34"/>
  <c r="O34"/>
  <c r="Q34"/>
  <c r="V34"/>
  <c r="G36"/>
  <c r="M36" s="1"/>
  <c r="I36"/>
  <c r="K36"/>
  <c r="O36"/>
  <c r="Q36"/>
  <c r="V36"/>
  <c r="G39"/>
  <c r="O39"/>
  <c r="Q39"/>
  <c r="G40"/>
  <c r="M40" s="1"/>
  <c r="M39" s="1"/>
  <c r="I40"/>
  <c r="I39" s="1"/>
  <c r="K40"/>
  <c r="K39" s="1"/>
  <c r="O40"/>
  <c r="Q40"/>
  <c r="V40"/>
  <c r="V39" s="1"/>
  <c r="I42"/>
  <c r="K42"/>
  <c r="Q42"/>
  <c r="V42"/>
  <c r="G43"/>
  <c r="G42" s="1"/>
  <c r="I43"/>
  <c r="K43"/>
  <c r="O43"/>
  <c r="O42" s="1"/>
  <c r="Q43"/>
  <c r="V43"/>
  <c r="AE46"/>
  <c r="F41" i="1" s="1"/>
  <c r="I20"/>
  <c r="I19"/>
  <c r="I18"/>
  <c r="I17"/>
  <c r="H40"/>
  <c r="J28"/>
  <c r="J26"/>
  <c r="G38"/>
  <c r="F38"/>
  <c r="J23"/>
  <c r="J24"/>
  <c r="J25"/>
  <c r="J27"/>
  <c r="E24"/>
  <c r="E26"/>
  <c r="G33" i="20" l="1"/>
  <c r="M18"/>
  <c r="AF33"/>
  <c r="F58" i="1"/>
  <c r="G8" i="19"/>
  <c r="G23"/>
  <c r="F56" i="1"/>
  <c r="AF33" i="19"/>
  <c r="M30"/>
  <c r="M29" s="1"/>
  <c r="M35" i="18"/>
  <c r="M34" s="1"/>
  <c r="G23"/>
  <c r="AF38"/>
  <c r="G53" i="1" s="1"/>
  <c r="H53" s="1"/>
  <c r="I53" s="1"/>
  <c r="G38" i="18"/>
  <c r="M15"/>
  <c r="F54" i="1"/>
  <c r="G36" i="17"/>
  <c r="G8"/>
  <c r="G40" s="1"/>
  <c r="F52" i="1"/>
  <c r="G15" i="16"/>
  <c r="M12"/>
  <c r="M11" s="1"/>
  <c r="AF15"/>
  <c r="M9"/>
  <c r="M8" s="1"/>
  <c r="F50" i="1"/>
  <c r="I88"/>
  <c r="G27" i="15"/>
  <c r="M25"/>
  <c r="M24" s="1"/>
  <c r="M21"/>
  <c r="M20" s="1"/>
  <c r="F48" i="1"/>
  <c r="G33" i="15"/>
  <c r="M12" i="14"/>
  <c r="M11" s="1"/>
  <c r="G15"/>
  <c r="F46" i="1"/>
  <c r="M45" i="13"/>
  <c r="I91" i="1"/>
  <c r="M43" i="13"/>
  <c r="M42" s="1"/>
  <c r="I89" i="1"/>
  <c r="G25" i="13"/>
  <c r="M26"/>
  <c r="G8"/>
  <c r="AF53"/>
  <c r="M9"/>
  <c r="M8" s="1"/>
  <c r="F44" i="1"/>
  <c r="M43" i="12"/>
  <c r="M42" s="1"/>
  <c r="G23"/>
  <c r="G8"/>
  <c r="F39" i="1"/>
  <c r="F42"/>
  <c r="M27" i="20"/>
  <c r="M23" s="1"/>
  <c r="M9"/>
  <c r="M8" s="1"/>
  <c r="M27" i="19"/>
  <c r="M23" s="1"/>
  <c r="M9"/>
  <c r="M8" s="1"/>
  <c r="M27" i="18"/>
  <c r="M23" s="1"/>
  <c r="M9"/>
  <c r="M8" s="1"/>
  <c r="AF40" i="17"/>
  <c r="M29"/>
  <c r="M23" s="1"/>
  <c r="M9"/>
  <c r="M8" s="1"/>
  <c r="AF33" i="15"/>
  <c r="M29"/>
  <c r="M27" s="1"/>
  <c r="M15"/>
  <c r="M12" s="1"/>
  <c r="AF15" i="14"/>
  <c r="M25" i="13"/>
  <c r="G45"/>
  <c r="I92" i="1" s="1"/>
  <c r="M23" i="12"/>
  <c r="M9"/>
  <c r="M8" s="1"/>
  <c r="AF46"/>
  <c r="G58" i="1" l="1"/>
  <c r="H58" s="1"/>
  <c r="I58" s="1"/>
  <c r="G57"/>
  <c r="H57" s="1"/>
  <c r="I57" s="1"/>
  <c r="G33" i="19"/>
  <c r="I87" i="1"/>
  <c r="G55"/>
  <c r="H55" s="1"/>
  <c r="I55" s="1"/>
  <c r="G56"/>
  <c r="H56" s="1"/>
  <c r="I56" s="1"/>
  <c r="G54"/>
  <c r="H54"/>
  <c r="I54" s="1"/>
  <c r="G51"/>
  <c r="H51" s="1"/>
  <c r="I51" s="1"/>
  <c r="G52"/>
  <c r="H52" s="1"/>
  <c r="I52" s="1"/>
  <c r="G49"/>
  <c r="H49" s="1"/>
  <c r="I49" s="1"/>
  <c r="G50"/>
  <c r="H50" s="1"/>
  <c r="I50" s="1"/>
  <c r="G48"/>
  <c r="H48" s="1"/>
  <c r="I48" s="1"/>
  <c r="G47"/>
  <c r="H47" s="1"/>
  <c r="I47" s="1"/>
  <c r="G46"/>
  <c r="H46" s="1"/>
  <c r="I46" s="1"/>
  <c r="G45"/>
  <c r="H45" s="1"/>
  <c r="I45" s="1"/>
  <c r="G53" i="13"/>
  <c r="I85" i="1"/>
  <c r="I16" s="1"/>
  <c r="I21" s="1"/>
  <c r="G43"/>
  <c r="H43" s="1"/>
  <c r="I43" s="1"/>
  <c r="G44"/>
  <c r="H44" s="1"/>
  <c r="I44" s="1"/>
  <c r="G46" i="12"/>
  <c r="G41" i="1"/>
  <c r="H41" s="1"/>
  <c r="I41" s="1"/>
  <c r="G42"/>
  <c r="H42" s="1"/>
  <c r="I42" s="1"/>
  <c r="G39"/>
  <c r="G59" s="1"/>
  <c r="G25" s="1"/>
  <c r="A25" s="1"/>
  <c r="F59"/>
  <c r="I93" l="1"/>
  <c r="J87" s="1"/>
  <c r="H39"/>
  <c r="I39" s="1"/>
  <c r="I59" s="1"/>
  <c r="A26"/>
  <c r="G26"/>
  <c r="G23"/>
  <c r="A23" s="1"/>
  <c r="A24" s="1"/>
  <c r="G28"/>
  <c r="J92" l="1"/>
  <c r="J88"/>
  <c r="J91"/>
  <c r="J86"/>
  <c r="J85"/>
  <c r="J89"/>
  <c r="J90"/>
  <c r="G24"/>
  <c r="A27" s="1"/>
  <c r="A29" s="1"/>
  <c r="H59"/>
  <c r="J56"/>
  <c r="J58"/>
  <c r="J49"/>
  <c r="J54"/>
  <c r="J44"/>
  <c r="J39"/>
  <c r="J59" s="1"/>
  <c r="J57"/>
  <c r="J53"/>
  <c r="J52"/>
  <c r="J51"/>
  <c r="J48"/>
  <c r="J41"/>
  <c r="J43"/>
  <c r="J45"/>
  <c r="J42"/>
  <c r="J47"/>
  <c r="J50"/>
  <c r="J55"/>
  <c r="J46"/>
  <c r="J93" l="1"/>
  <c r="G29"/>
  <c r="G27" s="1"/>
</calcChain>
</file>

<file path=xl/sharedStrings.xml><?xml version="1.0" encoding="utf-8"?>
<sst xmlns="http://schemas.openxmlformats.org/spreadsheetml/2006/main" count="1543" uniqueCount="285">
  <si>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</si>
  <si>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</si>
  <si>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</si>
  <si>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</si>
  <si>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</si>
  <si>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</si>
  <si>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</si>
  <si>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</si>
  <si>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</si>
  <si>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</si>
  <si>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</si>
  <si>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</si>
  <si>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</si>
  <si>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</si>
  <si>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</si>
  <si>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</si>
  <si>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</si>
  <si>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</si>
  <si>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</si>
  <si>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</si>
  <si>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</si>
  <si>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</si>
  <si>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</si>
  <si>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</si>
  <si>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</si>
  <si>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</si>
  <si>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</si>
  <si>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</si>
  <si>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</si>
  <si>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</si>
  <si>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</si>
  <si>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</si>
  <si>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</si>
  <si>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</si>
  <si>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</si>
  <si>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</si>
  <si>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</si>
  <si>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</si>
  <si>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</si>
  <si>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</si>
  <si>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</si>
  <si>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</si>
  <si>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</si>
  <si>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24030</t>
  </si>
  <si>
    <t>Rekonstrukce LC Palések</t>
  </si>
  <si>
    <t>Stavba</t>
  </si>
  <si>
    <t>Stavební objekt</t>
  </si>
  <si>
    <t>01</t>
  </si>
  <si>
    <t>Těleso LC kód 004</t>
  </si>
  <si>
    <t>1</t>
  </si>
  <si>
    <t>02</t>
  </si>
  <si>
    <t>Těleso LC kód 003</t>
  </si>
  <si>
    <t>2</t>
  </si>
  <si>
    <t>03</t>
  </si>
  <si>
    <t>Svodnice vody</t>
  </si>
  <si>
    <t>3</t>
  </si>
  <si>
    <t>04</t>
  </si>
  <si>
    <t>Propustek DN 600</t>
  </si>
  <si>
    <t>4</t>
  </si>
  <si>
    <t>05</t>
  </si>
  <si>
    <t>Vtoková jímka</t>
  </si>
  <si>
    <t>5</t>
  </si>
  <si>
    <t>06</t>
  </si>
  <si>
    <t>Výhybna</t>
  </si>
  <si>
    <t>6</t>
  </si>
  <si>
    <t>07</t>
  </si>
  <si>
    <t>Napojení na komunikaci</t>
  </si>
  <si>
    <t>7</t>
  </si>
  <si>
    <t>08</t>
  </si>
  <si>
    <t>Samostatný sjezd</t>
  </si>
  <si>
    <t>8</t>
  </si>
  <si>
    <t>09</t>
  </si>
  <si>
    <t>Lesní sklad</t>
  </si>
  <si>
    <t>9</t>
  </si>
  <si>
    <t>Celkem za stavbu</t>
  </si>
  <si>
    <t>CZK</t>
  </si>
  <si>
    <t>#POPS</t>
  </si>
  <si>
    <t>Popis stavby: 24030 - Rekonstrukce LC Palések</t>
  </si>
  <si>
    <t>#POPO</t>
  </si>
  <si>
    <t>Popis objektu: 01 - Těleso LC kód 004</t>
  </si>
  <si>
    <t>#POPR</t>
  </si>
  <si>
    <t>Popis rozpočtu: 1 - Těleso LC kód 004</t>
  </si>
  <si>
    <t>Popis objektu: 02 - Těleso LC kód 003</t>
  </si>
  <si>
    <t>Popis rozpočtu: 2 - Těleso LC kód 003</t>
  </si>
  <si>
    <t>Popis objektu: 03 - Svodnice vody</t>
  </si>
  <si>
    <t>Popis rozpočtu: 3 - Svodnice vody</t>
  </si>
  <si>
    <t>Popis objektu: 04 - Propustek DN 600</t>
  </si>
  <si>
    <t>Popis rozpočtu: 4 - Propustek DN 600</t>
  </si>
  <si>
    <t>Popis objektu: 05 - Vtoková jímka</t>
  </si>
  <si>
    <t>Popis rozpočtu: 5 - Vtoková jímka</t>
  </si>
  <si>
    <t>Popis objektu: 06 - Výhybna</t>
  </si>
  <si>
    <t>Popis rozpočtu: 6 - Výhybna</t>
  </si>
  <si>
    <t>Popis objektu: 07 - Napojení na komunikaci</t>
  </si>
  <si>
    <t>Popis rozpočtu: 7 - Napojení na komunikaci</t>
  </si>
  <si>
    <t>Popis objektu: 08 - Samostatný sjezd</t>
  </si>
  <si>
    <t>Popis rozpočtu: 8 - Samostatný sjezd</t>
  </si>
  <si>
    <t>Popis objektu: 09 - Lesní sklad</t>
  </si>
  <si>
    <t>Popis rozpočtu: 9 - Lesní sklad</t>
  </si>
  <si>
    <t>Rekapitulace dílů</t>
  </si>
  <si>
    <t>Typ dílu</t>
  </si>
  <si>
    <t>Zemní práce</t>
  </si>
  <si>
    <t>Vodorovné konstrukce</t>
  </si>
  <si>
    <t>Komunikace</t>
  </si>
  <si>
    <t>91</t>
  </si>
  <si>
    <t>Doplňující práce na komunikaci</t>
  </si>
  <si>
    <t>93</t>
  </si>
  <si>
    <t>Dokončovací práce inženýrských staveb</t>
  </si>
  <si>
    <t>96</t>
  </si>
  <si>
    <t>Bourání konstrukcí</t>
  </si>
  <si>
    <t>99</t>
  </si>
  <si>
    <t>Staveništní přesun hmot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</si>
  <si>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</si>
  <si>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</si>
  <si>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</si>
  <si>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</si>
  <si>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</si>
  <si>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</si>
  <si>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</si>
  <si>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</si>
  <si>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</si>
  <si>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</si>
  <si>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</si>
  <si>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</si>
  <si>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</si>
  <si>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</si>
  <si>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</si>
  <si>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</si>
  <si>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</si>
  <si>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</si>
  <si>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</si>
  <si>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</si>
  <si>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</si>
  <si>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</si>
  <si>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</si>
  <si>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</si>
  <si>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</si>
  <si>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</si>
  <si>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</si>
  <si>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</si>
  <si>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</si>
  <si>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</si>
  <si>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</si>
  <si>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</si>
  <si>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</si>
  <si>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122202202R00</t>
  </si>
  <si>
    <t>Odkopávky a prokopávky pro silnice v hornině 3 přes 100 do 1 000 m3</t>
  </si>
  <si>
    <t>m3</t>
  </si>
  <si>
    <t>800-1</t>
  </si>
  <si>
    <t>RTS 24/ I</t>
  </si>
  <si>
    <t>Práce</t>
  </si>
  <si>
    <t>POL1_</t>
  </si>
  <si>
    <t>s přemístěním výkopku v příčných profilech na vzdálenost do 15 m nebo s naložením na dopravní prostředek.</t>
  </si>
  <si>
    <t>SPI</t>
  </si>
  <si>
    <t>(400,00*4,20*0,10)+(300,00*4,00*0,20)</t>
  </si>
  <si>
    <t>VV</t>
  </si>
  <si>
    <t>122202209R00</t>
  </si>
  <si>
    <t>Odkopávky a prokopávky pro silnice v hornině 3 příplatek za lepivost horniny</t>
  </si>
  <si>
    <t>Odkaz na mn. položky pořadí 1 : 408,00000</t>
  </si>
  <si>
    <t>162601102R00</t>
  </si>
  <si>
    <t>Vodorovné přemístění výkopku z horniny 1 až 4, na vzdálenost přes 4 000  do 5 000 m</t>
  </si>
  <si>
    <t>po suchu, bez naložení výkopku, avšak se složením bez rozhrnutí, zpáteční cesta vozidla.</t>
  </si>
  <si>
    <t>171201201R00</t>
  </si>
  <si>
    <t>Uložení sypaniny na dočasnou skládku tak, že na 1 m2 plochy připadá přes 2 m3 výkopku nebo ornice</t>
  </si>
  <si>
    <t>181101102R00</t>
  </si>
  <si>
    <t>Úprava pláně v zářezech v hornině 1 až 4, se zhutněním</t>
  </si>
  <si>
    <t>m2</t>
  </si>
  <si>
    <t>vyrovnáním výškových rozdílů, ploch vodorovných a ploch do sklonu 1 : 5.</t>
  </si>
  <si>
    <t>400,00*4,20</t>
  </si>
  <si>
    <t>564731111R00</t>
  </si>
  <si>
    <t>Podklad nebo kryt z kameniva hrubého drceného tloušťka po zhutnění 100 mm</t>
  </si>
  <si>
    <t>822-1</t>
  </si>
  <si>
    <t>velikost 32 - 63 mm s rozprostřením a zhutněním</t>
  </si>
  <si>
    <t>400,00*3,10</t>
  </si>
  <si>
    <t>564861111RT4</t>
  </si>
  <si>
    <t>Podklad ze štěrkodrti s rozprostřením a zhutněním frakce 0-63 mm, tloušťka po zhutnění 200 mm</t>
  </si>
  <si>
    <t>300,00*4,00</t>
  </si>
  <si>
    <t>569731111R00</t>
  </si>
  <si>
    <t>Zpevnění krajnic nebo komunikací pro pěší kamenivem drceným tloušťka po zhutnění 100 mm</t>
  </si>
  <si>
    <t>s rozprostřením a zhutněním</t>
  </si>
  <si>
    <t>400,00*0,50*2</t>
  </si>
  <si>
    <t>571904111R00</t>
  </si>
  <si>
    <t>Posyp podkladu, krytu s rozprostřením a zhutněním kamenivem drceným nebo těženýn, v množství přes 15 do 20 kg/m2</t>
  </si>
  <si>
    <t>400,00*3,00</t>
  </si>
  <si>
    <t>573312411R00</t>
  </si>
  <si>
    <t>Prolití podkladu nebo krytu z kameniva asfaltem v množství 5 kg/m2</t>
  </si>
  <si>
    <t>Odkaz na mn. položky pořadí 9 : 1200,00000</t>
  </si>
  <si>
    <t>573411115R00</t>
  </si>
  <si>
    <t>Nátěr asfaltový uzavírací nebo udržovací z asfaltu silničního s posypem kamenivem v množství 1,8 kg/m2</t>
  </si>
  <si>
    <t>s posypem kamenivem a se zaválcováním kameniva</t>
  </si>
  <si>
    <t>Odkaz na mn. položky pořadí 10 : 1200,00000*2</t>
  </si>
  <si>
    <t>938902103R00</t>
  </si>
  <si>
    <t>Čištění příkopů nezpevněných, při šířce dna do 400 mm, objemu nánosu přes 0,30 do 0,50 m3/m</t>
  </si>
  <si>
    <t>m</t>
  </si>
  <si>
    <t>komunikací v suchu nebo ve vodě, s odstraněním travnatého porostu nebo nánosu, s úpravou dna a svahů do předepsaného profilu, s odklizením na vzdálenost do 10 m nebo s naložením na dopravní prostředek,</t>
  </si>
  <si>
    <t>998222011R00</t>
  </si>
  <si>
    <t>Přesun hmot pozemních komunikací, kryt z kameniva jakékoliv délky objektu</t>
  </si>
  <si>
    <t>t</t>
  </si>
  <si>
    <t>Přesun hmot</t>
  </si>
  <si>
    <t>POL7_</t>
  </si>
  <si>
    <t>vodorovně do 200 m</t>
  </si>
  <si>
    <t>SUM</t>
  </si>
  <si>
    <t>END</t>
  </si>
  <si>
    <t>113107610R00</t>
  </si>
  <si>
    <t>Odstranění podkladů nebo krytů z kameniva hrubého drceného, v ploše jednotlivě nad 50 m2, tloušťka vrstvy 100 mm</t>
  </si>
  <si>
    <t>700,00*3,00</t>
  </si>
  <si>
    <t>122202201R00</t>
  </si>
  <si>
    <t>Odkopávky a prokopávky pro silnice v hornině 3 do 100 m3</t>
  </si>
  <si>
    <t>700,00*(4,20-3,00)*0,10</t>
  </si>
  <si>
    <t>Odkaz na mn. položky pořadí 2 : 84,00000</t>
  </si>
  <si>
    <t>700,00*4,20</t>
  </si>
  <si>
    <t>700,00*3,10</t>
  </si>
  <si>
    <t>700,00*0,50*2</t>
  </si>
  <si>
    <t>Odkaz na mn. položky pořadí 9 : 2100,00000</t>
  </si>
  <si>
    <t>Odkaz na mn. položky pořadí 10 : 2100,00000*2</t>
  </si>
  <si>
    <t>979082213R00</t>
  </si>
  <si>
    <t>Vodorovná doprava suti po suchu bez naložení, ale se složením a hrubým urovnáním na vzdálenost do 1 km</t>
  </si>
  <si>
    <t>Přesun suti</t>
  </si>
  <si>
    <t>POL8_</t>
  </si>
  <si>
    <t>979082219R00</t>
  </si>
  <si>
    <t>Vodorovná doprava suti po suchu příplatek k ceně za každý další i započatý 1 km přes 1 km</t>
  </si>
  <si>
    <t>979087212R00</t>
  </si>
  <si>
    <t>Nakládání na dopravní prostředky suti</t>
  </si>
  <si>
    <t>pro vodorovnou dopravu</t>
  </si>
  <si>
    <t>979089001R00</t>
  </si>
  <si>
    <t xml:space="preserve">Nakládání na dopravní prostředky Poplatek za uložení </t>
  </si>
  <si>
    <t>597081110R00</t>
  </si>
  <si>
    <t>Svodnice ocelová pro odvedení vody světlé šířky 120 mm a výšky 110 mm,  , pro cesty z nezpevněného kameniva</t>
  </si>
  <si>
    <t>5,00*15</t>
  </si>
  <si>
    <t>463211100R00</t>
  </si>
  <si>
    <t>Rovnanina z lomového kamene neupraveného lomový tříděný kámen, objem do 3 m3, hmotnost jednotlivých kamenů do 80 kg, urovnání líce a vyklínování spár úlomky kamene</t>
  </si>
  <si>
    <t>831-2</t>
  </si>
  <si>
    <t>pro podélné i příčné objekty</t>
  </si>
  <si>
    <t>2,00*2,00*0,30*5</t>
  </si>
  <si>
    <t>919441221R00</t>
  </si>
  <si>
    <t>Čelo propustku z lomového kamene z trub DN 600 až 800 mm</t>
  </si>
  <si>
    <t>kus</t>
  </si>
  <si>
    <t>do malty cementové, spárování zdiva maltou cementovou, římsy z betonu železového B 12,5, zřízení bednění a jeho odstranění,</t>
  </si>
  <si>
    <t>919514111R00</t>
  </si>
  <si>
    <t>Zřízení propustku z trub betonových nebo ŽB DN 600 mm</t>
  </si>
  <si>
    <t>včetně podkladní vrstvy ze štěrkopísku a podkladní vrstvy (lože) z betonu prostého, uložení trub. Bez dodání trub.</t>
  </si>
  <si>
    <t>(5,00*2)+(7,50*3)</t>
  </si>
  <si>
    <t>59222410R</t>
  </si>
  <si>
    <t>trouba železobetonová hrdlová TZH; Di = 600,0 mm; l = 2 500 mm; Fn 165,0 kN/m</t>
  </si>
  <si>
    <t>SPCM</t>
  </si>
  <si>
    <t>Specifikace</t>
  </si>
  <si>
    <t>POL3_</t>
  </si>
  <si>
    <t>(22,50/2,50)*1,01</t>
  </si>
  <si>
    <t>966008113R00</t>
  </si>
  <si>
    <t>Bourání trubního propustku z trub DN přes 500 do 800 mm</t>
  </si>
  <si>
    <t>s odklizením a uložením vybouraného materiálu na skládku na vzdálenost do 3 m nebo s naložením na dopravní prostředek</t>
  </si>
  <si>
    <t>Odkaz na mn. položky pořadí 3 : 32,50000</t>
  </si>
  <si>
    <t>979084216R00</t>
  </si>
  <si>
    <t>Vodorovná doprava vybouraných hmot po suchu bez naložení, ale se složením na vzdálenost do 5 km</t>
  </si>
  <si>
    <t>979087213R00</t>
  </si>
  <si>
    <t>Nakládání na dopravní prostředky vybouraných hmot</t>
  </si>
  <si>
    <t>979999979R00</t>
  </si>
  <si>
    <t>Poplatek za recyklaci, beton silně vyztužený, kusovost do 1600 cm2, skupina 17 01 01 z Katalogu odpadů</t>
  </si>
  <si>
    <t>801-3</t>
  </si>
  <si>
    <t>919443111R00</t>
  </si>
  <si>
    <t>Vtoková jímka z lomového kamene z trub DN do 800 mm</t>
  </si>
  <si>
    <t>dlažba dna jímky z lomového kamene tl. 25 cm, do lože z cementové malty, vyplnění spár a vyspárování dlažby dna jímky cementovou maltou, vyspárování zdiva z lomového kamene cementovou maltou,</t>
  </si>
  <si>
    <t>(32,50*2,50*0,30)*2</t>
  </si>
  <si>
    <t>Odkaz na mn. položky pořadí 1 : 48,75000</t>
  </si>
  <si>
    <t>(32,50*2,50)*2</t>
  </si>
  <si>
    <t>Odkaz na mn. položky pořadí 7 : 162,50000</t>
  </si>
  <si>
    <t>Odkaz na mn. položky pořadí 9 : 162,50000*2</t>
  </si>
  <si>
    <t>(25,00*3,00*1,10)*0,10+(25,00*3,00*1,20)*0,10</t>
  </si>
  <si>
    <t>Odkaz na mn. položky pořadí 1 : 17,25000</t>
  </si>
  <si>
    <t>(25,00*3,00*1,10)+(25,00*3,00*1,20)</t>
  </si>
  <si>
    <t>Odkaz na mn. položky pořadí 6 : 172,50000</t>
  </si>
  <si>
    <t>Odkaz na mn. položky pořadí 8 : 172,50000*2</t>
  </si>
  <si>
    <t>(6,00*6,00*0,25)+(6,00*8,00*0,25)</t>
  </si>
  <si>
    <t>Odkaz na mn. položky pořadí 1 : 21,00000</t>
  </si>
  <si>
    <t>162701105R00</t>
  </si>
  <si>
    <t>Vodorovné přemístění výkopku z horniny 1 až 4, na vzdálenost přes 9 000  do 10 000 m</t>
  </si>
  <si>
    <t>(6,00*6,00)+(6,00*8,00)</t>
  </si>
  <si>
    <t>564751111R00</t>
  </si>
  <si>
    <t>Podklad nebo kryt z kameniva hrubého drceného tloušťka po zhutnění 150 mm</t>
  </si>
  <si>
    <t>564831111RT2</t>
  </si>
  <si>
    <t>Podklad ze štěrkodrti s rozprostřením a zhutněním frakce 0-32 mm, tloušťka po zhutnění 100 mm</t>
  </si>
  <si>
    <t>Odkaz na mn. položky pořadí 6 : 84,00000</t>
  </si>
  <si>
    <t>20,00*5,00*0,25</t>
  </si>
  <si>
    <t>Odkaz na mn. položky pořadí 1 : 25,00000</t>
  </si>
  <si>
    <t>20,00*5,00</t>
  </si>
  <si>
    <t>Odkaz na mn. položky pořadí 6 : 100,00000</t>
  </si>
</sst>
</file>

<file path=xl/styles.xml><?xml version="1.0" encoding="utf-8"?>
<styleSheet xmlns="http://schemas.openxmlformats.org/spreadsheetml/2006/main">
  <numFmts count="1">
    <numFmt numFmtId="164" formatCode="#,##0.00000"/>
  </numFmts>
  <fonts count="18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5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4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4" fillId="5" borderId="28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14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5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5" fillId="0" borderId="0" xfId="0" applyFont="1" applyBorder="1" applyAlignment="1">
      <alignment vertical="top"/>
    </xf>
    <xf numFmtId="49" fontId="15" fillId="0" borderId="0" xfId="0" applyNumberFormat="1" applyFont="1" applyBorder="1" applyAlignment="1">
      <alignment vertical="top"/>
    </xf>
    <xf numFmtId="164" fontId="15" fillId="0" borderId="0" xfId="0" applyNumberFormat="1" applyFont="1" applyBorder="1" applyAlignment="1">
      <alignment vertical="top" shrinkToFit="1"/>
    </xf>
    <xf numFmtId="4" fontId="15" fillId="0" borderId="0" xfId="0" applyNumberFormat="1" applyFont="1" applyBorder="1" applyAlignment="1">
      <alignment vertical="top" shrinkToFit="1"/>
    </xf>
    <xf numFmtId="164" fontId="16" fillId="0" borderId="0" xfId="0" applyNumberFormat="1" applyFont="1" applyBorder="1" applyAlignment="1">
      <alignment horizontal="center" vertical="top" wrapText="1" shrinkToFit="1"/>
    </xf>
    <xf numFmtId="164" fontId="16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5" fillId="0" borderId="39" xfId="0" applyFont="1" applyBorder="1" applyAlignment="1">
      <alignment vertical="top"/>
    </xf>
    <xf numFmtId="49" fontId="15" fillId="0" borderId="40" xfId="0" applyNumberFormat="1" applyFont="1" applyBorder="1" applyAlignment="1">
      <alignment vertical="top"/>
    </xf>
    <xf numFmtId="0" fontId="15" fillId="0" borderId="40" xfId="0" applyFont="1" applyBorder="1" applyAlignment="1">
      <alignment horizontal="center" vertical="top" shrinkToFit="1"/>
    </xf>
    <xf numFmtId="164" fontId="15" fillId="0" borderId="40" xfId="0" applyNumberFormat="1" applyFont="1" applyBorder="1" applyAlignment="1">
      <alignment vertical="top" shrinkToFit="1"/>
    </xf>
    <xf numFmtId="4" fontId="15" fillId="4" borderId="40" xfId="0" applyNumberFormat="1" applyFont="1" applyFill="1" applyBorder="1" applyAlignment="1" applyProtection="1">
      <alignment vertical="top" shrinkToFit="1"/>
      <protection locked="0"/>
    </xf>
    <xf numFmtId="4" fontId="15" fillId="0" borderId="40" xfId="0" applyNumberFormat="1" applyFont="1" applyBorder="1" applyAlignment="1">
      <alignment vertical="top" shrinkToFit="1"/>
    </xf>
    <xf numFmtId="4" fontId="15" fillId="0" borderId="41" xfId="0" applyNumberFormat="1" applyFont="1" applyBorder="1" applyAlignment="1">
      <alignment vertical="top" shrinkToFit="1"/>
    </xf>
    <xf numFmtId="0" fontId="17" fillId="0" borderId="0" xfId="0" applyNumberFormat="1" applyFont="1" applyAlignment="1">
      <alignment wrapTex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5" fillId="0" borderId="40" xfId="0" applyNumberFormat="1" applyFont="1" applyBorder="1" applyAlignment="1">
      <alignment horizontal="left" vertical="top" wrapText="1"/>
    </xf>
    <xf numFmtId="164" fontId="16" fillId="0" borderId="0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15" fillId="0" borderId="42" xfId="0" applyFont="1" applyBorder="1" applyAlignment="1">
      <alignment vertical="top"/>
    </xf>
    <xf numFmtId="49" fontId="15" fillId="0" borderId="43" xfId="0" applyNumberFormat="1" applyFont="1" applyBorder="1" applyAlignment="1">
      <alignment vertical="top"/>
    </xf>
    <xf numFmtId="0" fontId="15" fillId="0" borderId="43" xfId="0" applyFont="1" applyBorder="1" applyAlignment="1">
      <alignment horizontal="center" vertical="top" shrinkToFit="1"/>
    </xf>
    <xf numFmtId="164" fontId="15" fillId="0" borderId="43" xfId="0" applyNumberFormat="1" applyFont="1" applyBorder="1" applyAlignment="1">
      <alignment vertical="top" shrinkToFit="1"/>
    </xf>
    <xf numFmtId="4" fontId="15" fillId="4" borderId="43" xfId="0" applyNumberFormat="1" applyFont="1" applyFill="1" applyBorder="1" applyAlignment="1" applyProtection="1">
      <alignment vertical="top" shrinkToFit="1"/>
      <protection locked="0"/>
    </xf>
    <xf numFmtId="4" fontId="15" fillId="0" borderId="43" xfId="0" applyNumberFormat="1" applyFont="1" applyBorder="1" applyAlignment="1">
      <alignment vertical="top" shrinkToFit="1"/>
    </xf>
    <xf numFmtId="4" fontId="15" fillId="0" borderId="44" xfId="0" applyNumberFormat="1" applyFont="1" applyBorder="1" applyAlignment="1">
      <alignment vertical="top" shrinkToFit="1"/>
    </xf>
    <xf numFmtId="49" fontId="15" fillId="0" borderId="43" xfId="0" applyNumberFormat="1" applyFont="1" applyBorder="1" applyAlignment="1">
      <alignment horizontal="left" vertical="top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5" fillId="0" borderId="18" xfId="0" applyNumberFormat="1" applyFont="1" applyBorder="1" applyAlignment="1">
      <alignment horizontal="left" vertical="top" wrapText="1"/>
    </xf>
    <xf numFmtId="0" fontId="15" fillId="0" borderId="18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G2"/>
  <sheetViews>
    <sheetView workbookViewId="0">
      <selection activeCell="A2" sqref="A2:G2"/>
    </sheetView>
  </sheetViews>
  <sheetFormatPr defaultRowHeight="12.75"/>
  <sheetData>
    <row r="1" spans="1:7">
      <c r="A1" s="21" t="s">
        <v>38</v>
      </c>
    </row>
    <row r="2" spans="1:7" ht="57.75" customHeight="1">
      <c r="A2" s="190" t="s">
        <v>39</v>
      </c>
      <c r="B2" s="190"/>
      <c r="C2" s="190"/>
      <c r="D2" s="190"/>
      <c r="E2" s="190"/>
      <c r="F2" s="190"/>
      <c r="G2" s="190"/>
    </row>
  </sheetData>
  <sheetProtection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F35" sqref="F35"/>
    </sheetView>
  </sheetViews>
  <sheetFormatPr defaultRowHeight="12.75" outlineLevelRow="1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48" t="s">
        <v>116</v>
      </c>
      <c r="B1" s="248"/>
      <c r="C1" s="248"/>
      <c r="D1" s="248"/>
      <c r="E1" s="248"/>
      <c r="F1" s="248"/>
      <c r="G1" s="248"/>
      <c r="AG1" t="s">
        <v>117</v>
      </c>
    </row>
    <row r="2" spans="1:60" ht="25.15" customHeight="1">
      <c r="A2" s="139" t="s">
        <v>7</v>
      </c>
      <c r="B2" s="49" t="s">
        <v>43</v>
      </c>
      <c r="C2" s="249" t="s">
        <v>44</v>
      </c>
      <c r="D2" s="250"/>
      <c r="E2" s="250"/>
      <c r="F2" s="250"/>
      <c r="G2" s="251"/>
      <c r="AG2" t="s">
        <v>118</v>
      </c>
    </row>
    <row r="3" spans="1:60" ht="25.15" customHeight="1">
      <c r="A3" s="139" t="s">
        <v>8</v>
      </c>
      <c r="B3" s="49" t="s">
        <v>65</v>
      </c>
      <c r="C3" s="249" t="s">
        <v>66</v>
      </c>
      <c r="D3" s="250"/>
      <c r="E3" s="250"/>
      <c r="F3" s="250"/>
      <c r="G3" s="251"/>
      <c r="AC3" s="121" t="s">
        <v>118</v>
      </c>
      <c r="AG3" t="s">
        <v>119</v>
      </c>
    </row>
    <row r="4" spans="1:60" ht="25.15" customHeight="1">
      <c r="A4" s="140" t="s">
        <v>9</v>
      </c>
      <c r="B4" s="141" t="s">
        <v>67</v>
      </c>
      <c r="C4" s="252" t="s">
        <v>66</v>
      </c>
      <c r="D4" s="253"/>
      <c r="E4" s="253"/>
      <c r="F4" s="253"/>
      <c r="G4" s="254"/>
      <c r="AG4" t="s">
        <v>120</v>
      </c>
    </row>
    <row r="5" spans="1:60">
      <c r="D5" s="10"/>
    </row>
    <row r="6" spans="1:60" ht="38.25">
      <c r="A6" s="143" t="s">
        <v>121</v>
      </c>
      <c r="B6" s="145" t="s">
        <v>122</v>
      </c>
      <c r="C6" s="145" t="s">
        <v>123</v>
      </c>
      <c r="D6" s="144" t="s">
        <v>124</v>
      </c>
      <c r="E6" s="143" t="s">
        <v>125</v>
      </c>
      <c r="F6" s="142" t="s">
        <v>126</v>
      </c>
      <c r="G6" s="143" t="s">
        <v>29</v>
      </c>
      <c r="H6" s="146" t="s">
        <v>30</v>
      </c>
      <c r="I6" s="146" t="s">
        <v>127</v>
      </c>
      <c r="J6" s="146" t="s">
        <v>31</v>
      </c>
      <c r="K6" s="146" t="s">
        <v>128</v>
      </c>
      <c r="L6" s="146" t="s">
        <v>129</v>
      </c>
      <c r="M6" s="146" t="s">
        <v>130</v>
      </c>
      <c r="N6" s="146" t="s">
        <v>131</v>
      </c>
      <c r="O6" s="146" t="s">
        <v>132</v>
      </c>
      <c r="P6" s="146" t="s">
        <v>133</v>
      </c>
      <c r="Q6" s="146" t="s">
        <v>134</v>
      </c>
      <c r="R6" s="146" t="s">
        <v>135</v>
      </c>
      <c r="S6" s="146" t="s">
        <v>136</v>
      </c>
      <c r="T6" s="146" t="s">
        <v>137</v>
      </c>
      <c r="U6" s="146" t="s">
        <v>138</v>
      </c>
      <c r="V6" s="146" t="s">
        <v>139</v>
      </c>
      <c r="W6" s="146" t="s">
        <v>140</v>
      </c>
      <c r="X6" s="146" t="s">
        <v>141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</row>
    <row r="8" spans="1:60">
      <c r="A8" s="161" t="s">
        <v>142</v>
      </c>
      <c r="B8" s="162" t="s">
        <v>49</v>
      </c>
      <c r="C8" s="176" t="s">
        <v>100</v>
      </c>
      <c r="D8" s="163"/>
      <c r="E8" s="164"/>
      <c r="F8" s="165"/>
      <c r="G8" s="165">
        <f>SUMIF(AG9:AG22,"&lt;&gt;NOR",G9:G22)</f>
        <v>0</v>
      </c>
      <c r="H8" s="165"/>
      <c r="I8" s="165">
        <f>SUM(I9:I22)</f>
        <v>0</v>
      </c>
      <c r="J8" s="165"/>
      <c r="K8" s="165">
        <f>SUM(K9:K22)</f>
        <v>11498.86</v>
      </c>
      <c r="L8" s="165"/>
      <c r="M8" s="165">
        <f>SUM(M9:M22)</f>
        <v>0</v>
      </c>
      <c r="N8" s="164"/>
      <c r="O8" s="164">
        <f>SUM(O9:O22)</f>
        <v>0</v>
      </c>
      <c r="P8" s="164"/>
      <c r="Q8" s="164">
        <f>SUM(Q9:Q22)</f>
        <v>0</v>
      </c>
      <c r="R8" s="165"/>
      <c r="S8" s="165"/>
      <c r="T8" s="166"/>
      <c r="U8" s="160"/>
      <c r="V8" s="160">
        <f>SUM(V9:V22)</f>
        <v>12.26</v>
      </c>
      <c r="W8" s="160"/>
      <c r="X8" s="160"/>
      <c r="AG8" t="s">
        <v>143</v>
      </c>
    </row>
    <row r="9" spans="1:60" outlineLevel="1">
      <c r="A9" s="167">
        <v>1</v>
      </c>
      <c r="B9" s="168" t="s">
        <v>205</v>
      </c>
      <c r="C9" s="177" t="s">
        <v>206</v>
      </c>
      <c r="D9" s="169" t="s">
        <v>146</v>
      </c>
      <c r="E9" s="170">
        <v>17.25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242</v>
      </c>
      <c r="K9" s="172">
        <f>ROUND(E9*J9,2)</f>
        <v>4174.5</v>
      </c>
      <c r="L9" s="172">
        <v>21</v>
      </c>
      <c r="M9" s="172">
        <f>G9*(1+L9/100)</f>
        <v>0</v>
      </c>
      <c r="N9" s="170">
        <v>0</v>
      </c>
      <c r="O9" s="170">
        <f>ROUND(E9*N9,2)</f>
        <v>0</v>
      </c>
      <c r="P9" s="170">
        <v>0</v>
      </c>
      <c r="Q9" s="170">
        <f>ROUND(E9*P9,2)</f>
        <v>0</v>
      </c>
      <c r="R9" s="172" t="s">
        <v>147</v>
      </c>
      <c r="S9" s="172" t="s">
        <v>148</v>
      </c>
      <c r="T9" s="173" t="s">
        <v>148</v>
      </c>
      <c r="U9" s="157">
        <v>0.42199999999999999</v>
      </c>
      <c r="V9" s="157">
        <f>ROUND(E9*U9,2)</f>
        <v>7.28</v>
      </c>
      <c r="W9" s="157"/>
      <c r="X9" s="157" t="s">
        <v>149</v>
      </c>
      <c r="Y9" s="147"/>
      <c r="Z9" s="147"/>
      <c r="AA9" s="147"/>
      <c r="AB9" s="147"/>
      <c r="AC9" s="147"/>
      <c r="AD9" s="147"/>
      <c r="AE9" s="147"/>
      <c r="AF9" s="147"/>
      <c r="AG9" s="147" t="s">
        <v>150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54"/>
      <c r="B10" s="155"/>
      <c r="C10" s="246" t="s">
        <v>151</v>
      </c>
      <c r="D10" s="247"/>
      <c r="E10" s="247"/>
      <c r="F10" s="247"/>
      <c r="G10" s="24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47"/>
      <c r="Z10" s="147"/>
      <c r="AA10" s="147"/>
      <c r="AB10" s="147"/>
      <c r="AC10" s="147"/>
      <c r="AD10" s="147"/>
      <c r="AE10" s="147"/>
      <c r="AF10" s="147"/>
      <c r="AG10" s="147" t="s">
        <v>152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74" t="str">
        <f>C10</f>
        <v>s přemístěním výkopku v příčných profilech na vzdálenost do 15 m nebo s naložením na dopravní prostředek.</v>
      </c>
      <c r="BB10" s="147"/>
      <c r="BC10" s="147"/>
      <c r="BD10" s="147"/>
      <c r="BE10" s="147"/>
      <c r="BF10" s="147"/>
      <c r="BG10" s="147"/>
      <c r="BH10" s="147"/>
    </row>
    <row r="11" spans="1:60" outlineLevel="1">
      <c r="A11" s="154"/>
      <c r="B11" s="155"/>
      <c r="C11" s="178" t="s">
        <v>266</v>
      </c>
      <c r="D11" s="158"/>
      <c r="E11" s="159">
        <v>17.25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47"/>
      <c r="Z11" s="147"/>
      <c r="AA11" s="147"/>
      <c r="AB11" s="147"/>
      <c r="AC11" s="147"/>
      <c r="AD11" s="147"/>
      <c r="AE11" s="147"/>
      <c r="AF11" s="147"/>
      <c r="AG11" s="147" t="s">
        <v>154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>
      <c r="A12" s="167">
        <v>2</v>
      </c>
      <c r="B12" s="168" t="s">
        <v>155</v>
      </c>
      <c r="C12" s="177" t="s">
        <v>156</v>
      </c>
      <c r="D12" s="169" t="s">
        <v>146</v>
      </c>
      <c r="E12" s="170">
        <v>17.25</v>
      </c>
      <c r="F12" s="171"/>
      <c r="G12" s="172">
        <f>ROUND(E12*F12,2)</f>
        <v>0</v>
      </c>
      <c r="H12" s="171">
        <v>0</v>
      </c>
      <c r="I12" s="172">
        <f>ROUND(E12*H12,2)</f>
        <v>0</v>
      </c>
      <c r="J12" s="171">
        <v>51.2</v>
      </c>
      <c r="K12" s="172">
        <f>ROUND(E12*J12,2)</f>
        <v>883.2</v>
      </c>
      <c r="L12" s="172">
        <v>21</v>
      </c>
      <c r="M12" s="172">
        <f>G12*(1+L12/100)</f>
        <v>0</v>
      </c>
      <c r="N12" s="170">
        <v>0</v>
      </c>
      <c r="O12" s="170">
        <f>ROUND(E12*N12,2)</f>
        <v>0</v>
      </c>
      <c r="P12" s="170">
        <v>0</v>
      </c>
      <c r="Q12" s="170">
        <f>ROUND(E12*P12,2)</f>
        <v>0</v>
      </c>
      <c r="R12" s="172" t="s">
        <v>147</v>
      </c>
      <c r="S12" s="172" t="s">
        <v>148</v>
      </c>
      <c r="T12" s="173" t="s">
        <v>148</v>
      </c>
      <c r="U12" s="157">
        <v>8.7999999999999995E-2</v>
      </c>
      <c r="V12" s="157">
        <f>ROUND(E12*U12,2)</f>
        <v>1.52</v>
      </c>
      <c r="W12" s="157"/>
      <c r="X12" s="157" t="s">
        <v>149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150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>
      <c r="A13" s="154"/>
      <c r="B13" s="155"/>
      <c r="C13" s="246" t="s">
        <v>151</v>
      </c>
      <c r="D13" s="247"/>
      <c r="E13" s="247"/>
      <c r="F13" s="247"/>
      <c r="G13" s="24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47"/>
      <c r="Z13" s="147"/>
      <c r="AA13" s="147"/>
      <c r="AB13" s="147"/>
      <c r="AC13" s="147"/>
      <c r="AD13" s="147"/>
      <c r="AE13" s="147"/>
      <c r="AF13" s="147"/>
      <c r="AG13" s="147" t="s">
        <v>152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74" t="str">
        <f>C13</f>
        <v>s přemístěním výkopku v příčných profilech na vzdálenost do 15 m nebo s naložením na dopravní prostředek.</v>
      </c>
      <c r="BB13" s="147"/>
      <c r="BC13" s="147"/>
      <c r="BD13" s="147"/>
      <c r="BE13" s="147"/>
      <c r="BF13" s="147"/>
      <c r="BG13" s="147"/>
      <c r="BH13" s="147"/>
    </row>
    <row r="14" spans="1:60" outlineLevel="1">
      <c r="A14" s="154"/>
      <c r="B14" s="155"/>
      <c r="C14" s="178" t="s">
        <v>267</v>
      </c>
      <c r="D14" s="158"/>
      <c r="E14" s="159">
        <v>17.25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47"/>
      <c r="Z14" s="147"/>
      <c r="AA14" s="147"/>
      <c r="AB14" s="147"/>
      <c r="AC14" s="147"/>
      <c r="AD14" s="147"/>
      <c r="AE14" s="147"/>
      <c r="AF14" s="147"/>
      <c r="AG14" s="147" t="s">
        <v>154</v>
      </c>
      <c r="AH14" s="147">
        <v>5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>
      <c r="A15" s="167">
        <v>3</v>
      </c>
      <c r="B15" s="168" t="s">
        <v>158</v>
      </c>
      <c r="C15" s="177" t="s">
        <v>159</v>
      </c>
      <c r="D15" s="169" t="s">
        <v>146</v>
      </c>
      <c r="E15" s="170">
        <v>17.25</v>
      </c>
      <c r="F15" s="171"/>
      <c r="G15" s="172">
        <f>ROUND(E15*F15,2)</f>
        <v>0</v>
      </c>
      <c r="H15" s="171">
        <v>0</v>
      </c>
      <c r="I15" s="172">
        <f>ROUND(E15*H15,2)</f>
        <v>0</v>
      </c>
      <c r="J15" s="171">
        <v>196.5</v>
      </c>
      <c r="K15" s="172">
        <f>ROUND(E15*J15,2)</f>
        <v>3389.63</v>
      </c>
      <c r="L15" s="172">
        <v>21</v>
      </c>
      <c r="M15" s="172">
        <f>G15*(1+L15/100)</f>
        <v>0</v>
      </c>
      <c r="N15" s="170">
        <v>0</v>
      </c>
      <c r="O15" s="170">
        <f>ROUND(E15*N15,2)</f>
        <v>0</v>
      </c>
      <c r="P15" s="170">
        <v>0</v>
      </c>
      <c r="Q15" s="170">
        <f>ROUND(E15*P15,2)</f>
        <v>0</v>
      </c>
      <c r="R15" s="172" t="s">
        <v>147</v>
      </c>
      <c r="S15" s="172" t="s">
        <v>148</v>
      </c>
      <c r="T15" s="173" t="s">
        <v>148</v>
      </c>
      <c r="U15" s="157">
        <v>1.0999999999999999E-2</v>
      </c>
      <c r="V15" s="157">
        <f>ROUND(E15*U15,2)</f>
        <v>0.19</v>
      </c>
      <c r="W15" s="157"/>
      <c r="X15" s="157" t="s">
        <v>149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150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>
      <c r="A16" s="154"/>
      <c r="B16" s="155"/>
      <c r="C16" s="246" t="s">
        <v>160</v>
      </c>
      <c r="D16" s="247"/>
      <c r="E16" s="247"/>
      <c r="F16" s="247"/>
      <c r="G16" s="24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47"/>
      <c r="Z16" s="147"/>
      <c r="AA16" s="147"/>
      <c r="AB16" s="147"/>
      <c r="AC16" s="147"/>
      <c r="AD16" s="147"/>
      <c r="AE16" s="147"/>
      <c r="AF16" s="147"/>
      <c r="AG16" s="147" t="s">
        <v>152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>
      <c r="A17" s="154"/>
      <c r="B17" s="155"/>
      <c r="C17" s="178" t="s">
        <v>267</v>
      </c>
      <c r="D17" s="158"/>
      <c r="E17" s="159">
        <v>17.25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47"/>
      <c r="Z17" s="147"/>
      <c r="AA17" s="147"/>
      <c r="AB17" s="147"/>
      <c r="AC17" s="147"/>
      <c r="AD17" s="147"/>
      <c r="AE17" s="147"/>
      <c r="AF17" s="147"/>
      <c r="AG17" s="147" t="s">
        <v>154</v>
      </c>
      <c r="AH17" s="147">
        <v>5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ht="22.5" outlineLevel="1">
      <c r="A18" s="167">
        <v>4</v>
      </c>
      <c r="B18" s="168" t="s">
        <v>161</v>
      </c>
      <c r="C18" s="177" t="s">
        <v>162</v>
      </c>
      <c r="D18" s="169" t="s">
        <v>146</v>
      </c>
      <c r="E18" s="170">
        <v>17.25</v>
      </c>
      <c r="F18" s="171"/>
      <c r="G18" s="172">
        <f>ROUND(E18*F18,2)</f>
        <v>0</v>
      </c>
      <c r="H18" s="171">
        <v>0</v>
      </c>
      <c r="I18" s="172">
        <f>ROUND(E18*H18,2)</f>
        <v>0</v>
      </c>
      <c r="J18" s="171">
        <v>18.899999999999999</v>
      </c>
      <c r="K18" s="172">
        <f>ROUND(E18*J18,2)</f>
        <v>326.02999999999997</v>
      </c>
      <c r="L18" s="172">
        <v>21</v>
      </c>
      <c r="M18" s="172">
        <f>G18*(1+L18/100)</f>
        <v>0</v>
      </c>
      <c r="N18" s="170">
        <v>0</v>
      </c>
      <c r="O18" s="170">
        <f>ROUND(E18*N18,2)</f>
        <v>0</v>
      </c>
      <c r="P18" s="170">
        <v>0</v>
      </c>
      <c r="Q18" s="170">
        <f>ROUND(E18*P18,2)</f>
        <v>0</v>
      </c>
      <c r="R18" s="172" t="s">
        <v>147</v>
      </c>
      <c r="S18" s="172" t="s">
        <v>148</v>
      </c>
      <c r="T18" s="173" t="s">
        <v>148</v>
      </c>
      <c r="U18" s="157">
        <v>8.9999999999999993E-3</v>
      </c>
      <c r="V18" s="157">
        <f>ROUND(E18*U18,2)</f>
        <v>0.16</v>
      </c>
      <c r="W18" s="157"/>
      <c r="X18" s="157" t="s">
        <v>149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150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>
      <c r="A19" s="154"/>
      <c r="B19" s="155"/>
      <c r="C19" s="178" t="s">
        <v>267</v>
      </c>
      <c r="D19" s="158"/>
      <c r="E19" s="159">
        <v>17.25</v>
      </c>
      <c r="F19" s="157"/>
      <c r="G19" s="15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47"/>
      <c r="Z19" s="147"/>
      <c r="AA19" s="147"/>
      <c r="AB19" s="147"/>
      <c r="AC19" s="147"/>
      <c r="AD19" s="147"/>
      <c r="AE19" s="147"/>
      <c r="AF19" s="147"/>
      <c r="AG19" s="147" t="s">
        <v>154</v>
      </c>
      <c r="AH19" s="147">
        <v>5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>
      <c r="A20" s="167">
        <v>5</v>
      </c>
      <c r="B20" s="168" t="s">
        <v>163</v>
      </c>
      <c r="C20" s="177" t="s">
        <v>164</v>
      </c>
      <c r="D20" s="169" t="s">
        <v>165</v>
      </c>
      <c r="E20" s="170">
        <v>172.5</v>
      </c>
      <c r="F20" s="171"/>
      <c r="G20" s="172">
        <f>ROUND(E20*F20,2)</f>
        <v>0</v>
      </c>
      <c r="H20" s="171">
        <v>0</v>
      </c>
      <c r="I20" s="172">
        <f>ROUND(E20*H20,2)</f>
        <v>0</v>
      </c>
      <c r="J20" s="171">
        <v>15.8</v>
      </c>
      <c r="K20" s="172">
        <f>ROUND(E20*J20,2)</f>
        <v>2725.5</v>
      </c>
      <c r="L20" s="172">
        <v>21</v>
      </c>
      <c r="M20" s="172">
        <f>G20*(1+L20/100)</f>
        <v>0</v>
      </c>
      <c r="N20" s="170">
        <v>0</v>
      </c>
      <c r="O20" s="170">
        <f>ROUND(E20*N20,2)</f>
        <v>0</v>
      </c>
      <c r="P20" s="170">
        <v>0</v>
      </c>
      <c r="Q20" s="170">
        <f>ROUND(E20*P20,2)</f>
        <v>0</v>
      </c>
      <c r="R20" s="172" t="s">
        <v>147</v>
      </c>
      <c r="S20" s="172" t="s">
        <v>148</v>
      </c>
      <c r="T20" s="173" t="s">
        <v>148</v>
      </c>
      <c r="U20" s="157">
        <v>1.7999999999999999E-2</v>
      </c>
      <c r="V20" s="157">
        <f>ROUND(E20*U20,2)</f>
        <v>3.11</v>
      </c>
      <c r="W20" s="157"/>
      <c r="X20" s="157" t="s">
        <v>149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150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>
      <c r="A21" s="154"/>
      <c r="B21" s="155"/>
      <c r="C21" s="246" t="s">
        <v>166</v>
      </c>
      <c r="D21" s="247"/>
      <c r="E21" s="247"/>
      <c r="F21" s="247"/>
      <c r="G21" s="247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47"/>
      <c r="Z21" s="147"/>
      <c r="AA21" s="147"/>
      <c r="AB21" s="147"/>
      <c r="AC21" s="147"/>
      <c r="AD21" s="147"/>
      <c r="AE21" s="147"/>
      <c r="AF21" s="147"/>
      <c r="AG21" s="147" t="s">
        <v>152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>
      <c r="A22" s="154"/>
      <c r="B22" s="155"/>
      <c r="C22" s="178" t="s">
        <v>268</v>
      </c>
      <c r="D22" s="158"/>
      <c r="E22" s="159">
        <v>172.5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47"/>
      <c r="Z22" s="147"/>
      <c r="AA22" s="147"/>
      <c r="AB22" s="147"/>
      <c r="AC22" s="147"/>
      <c r="AD22" s="147"/>
      <c r="AE22" s="147"/>
      <c r="AF22" s="147"/>
      <c r="AG22" s="147" t="s">
        <v>154</v>
      </c>
      <c r="AH22" s="147">
        <v>0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>
      <c r="A23" s="161" t="s">
        <v>142</v>
      </c>
      <c r="B23" s="162" t="s">
        <v>61</v>
      </c>
      <c r="C23" s="176" t="s">
        <v>102</v>
      </c>
      <c r="D23" s="163"/>
      <c r="E23" s="164"/>
      <c r="F23" s="165"/>
      <c r="G23" s="165">
        <f>SUMIF(AG24:AG33,"&lt;&gt;NOR",G24:G33)</f>
        <v>0</v>
      </c>
      <c r="H23" s="165"/>
      <c r="I23" s="165">
        <f>SUM(I24:I33)</f>
        <v>91307.709999999992</v>
      </c>
      <c r="J23" s="165"/>
      <c r="K23" s="165">
        <f>SUM(K24:K33)</f>
        <v>8759.56</v>
      </c>
      <c r="L23" s="165"/>
      <c r="M23" s="165">
        <f>SUM(M24:M33)</f>
        <v>0</v>
      </c>
      <c r="N23" s="164"/>
      <c r="O23" s="164">
        <f>SUM(O24:O33)</f>
        <v>50.75</v>
      </c>
      <c r="P23" s="164"/>
      <c r="Q23" s="164">
        <f>SUM(Q24:Q33)</f>
        <v>0</v>
      </c>
      <c r="R23" s="165"/>
      <c r="S23" s="165"/>
      <c r="T23" s="166"/>
      <c r="U23" s="160"/>
      <c r="V23" s="160">
        <f>SUM(V24:V33)</f>
        <v>8.2799999999999994</v>
      </c>
      <c r="W23" s="160"/>
      <c r="X23" s="160"/>
      <c r="AG23" t="s">
        <v>143</v>
      </c>
    </row>
    <row r="24" spans="1:60" outlineLevel="1">
      <c r="A24" s="167">
        <v>6</v>
      </c>
      <c r="B24" s="168" t="s">
        <v>168</v>
      </c>
      <c r="C24" s="177" t="s">
        <v>169</v>
      </c>
      <c r="D24" s="169" t="s">
        <v>165</v>
      </c>
      <c r="E24" s="170">
        <v>172.5</v>
      </c>
      <c r="F24" s="171"/>
      <c r="G24" s="172">
        <f>ROUND(E24*F24,2)</f>
        <v>0</v>
      </c>
      <c r="H24" s="171">
        <v>117.59</v>
      </c>
      <c r="I24" s="172">
        <f>ROUND(E24*H24,2)</f>
        <v>20284.28</v>
      </c>
      <c r="J24" s="171">
        <v>25.91</v>
      </c>
      <c r="K24" s="172">
        <f>ROUND(E24*J24,2)</f>
        <v>4469.4799999999996</v>
      </c>
      <c r="L24" s="172">
        <v>21</v>
      </c>
      <c r="M24" s="172">
        <f>G24*(1+L24/100)</f>
        <v>0</v>
      </c>
      <c r="N24" s="170">
        <v>0.215</v>
      </c>
      <c r="O24" s="170">
        <f>ROUND(E24*N24,2)</f>
        <v>37.090000000000003</v>
      </c>
      <c r="P24" s="170">
        <v>0</v>
      </c>
      <c r="Q24" s="170">
        <f>ROUND(E24*P24,2)</f>
        <v>0</v>
      </c>
      <c r="R24" s="172" t="s">
        <v>170</v>
      </c>
      <c r="S24" s="172" t="s">
        <v>148</v>
      </c>
      <c r="T24" s="173" t="s">
        <v>148</v>
      </c>
      <c r="U24" s="157">
        <v>2.5000000000000001E-2</v>
      </c>
      <c r="V24" s="157">
        <f>ROUND(E24*U24,2)</f>
        <v>4.3099999999999996</v>
      </c>
      <c r="W24" s="157"/>
      <c r="X24" s="157" t="s">
        <v>149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150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>
      <c r="A25" s="154"/>
      <c r="B25" s="155"/>
      <c r="C25" s="246" t="s">
        <v>171</v>
      </c>
      <c r="D25" s="247"/>
      <c r="E25" s="247"/>
      <c r="F25" s="247"/>
      <c r="G25" s="24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47"/>
      <c r="Z25" s="147"/>
      <c r="AA25" s="147"/>
      <c r="AB25" s="147"/>
      <c r="AC25" s="147"/>
      <c r="AD25" s="147"/>
      <c r="AE25" s="147"/>
      <c r="AF25" s="147"/>
      <c r="AG25" s="147" t="s">
        <v>152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>
      <c r="A26" s="154"/>
      <c r="B26" s="155"/>
      <c r="C26" s="178" t="s">
        <v>268</v>
      </c>
      <c r="D26" s="158"/>
      <c r="E26" s="159">
        <v>172.5</v>
      </c>
      <c r="F26" s="157"/>
      <c r="G26" s="157"/>
      <c r="H26" s="157"/>
      <c r="I26" s="157"/>
      <c r="J26" s="157"/>
      <c r="K26" s="157"/>
      <c r="L26" s="157"/>
      <c r="M26" s="157"/>
      <c r="N26" s="156"/>
      <c r="O26" s="156"/>
      <c r="P26" s="156"/>
      <c r="Q26" s="156"/>
      <c r="R26" s="157"/>
      <c r="S26" s="157"/>
      <c r="T26" s="157"/>
      <c r="U26" s="157"/>
      <c r="V26" s="157"/>
      <c r="W26" s="157"/>
      <c r="X26" s="157"/>
      <c r="Y26" s="147"/>
      <c r="Z26" s="147"/>
      <c r="AA26" s="147"/>
      <c r="AB26" s="147"/>
      <c r="AC26" s="147"/>
      <c r="AD26" s="147"/>
      <c r="AE26" s="147"/>
      <c r="AF26" s="147"/>
      <c r="AG26" s="147" t="s">
        <v>154</v>
      </c>
      <c r="AH26" s="147">
        <v>0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ht="22.5" outlineLevel="1">
      <c r="A27" s="167">
        <v>7</v>
      </c>
      <c r="B27" s="168" t="s">
        <v>180</v>
      </c>
      <c r="C27" s="177" t="s">
        <v>181</v>
      </c>
      <c r="D27" s="169" t="s">
        <v>165</v>
      </c>
      <c r="E27" s="170">
        <v>172.5</v>
      </c>
      <c r="F27" s="171"/>
      <c r="G27" s="172">
        <f>ROUND(E27*F27,2)</f>
        <v>0</v>
      </c>
      <c r="H27" s="171">
        <v>12.61</v>
      </c>
      <c r="I27" s="172">
        <f>ROUND(E27*H27,2)</f>
        <v>2175.23</v>
      </c>
      <c r="J27" s="171">
        <v>5.99</v>
      </c>
      <c r="K27" s="172">
        <f>ROUND(E27*J27,2)</f>
        <v>1033.28</v>
      </c>
      <c r="L27" s="172">
        <v>21</v>
      </c>
      <c r="M27" s="172">
        <f>G27*(1+L27/100)</f>
        <v>0</v>
      </c>
      <c r="N27" s="170">
        <v>2.111E-2</v>
      </c>
      <c r="O27" s="170">
        <f>ROUND(E27*N27,2)</f>
        <v>3.64</v>
      </c>
      <c r="P27" s="170">
        <v>0</v>
      </c>
      <c r="Q27" s="170">
        <f>ROUND(E27*P27,2)</f>
        <v>0</v>
      </c>
      <c r="R27" s="172" t="s">
        <v>170</v>
      </c>
      <c r="S27" s="172" t="s">
        <v>148</v>
      </c>
      <c r="T27" s="173" t="s">
        <v>148</v>
      </c>
      <c r="U27" s="157">
        <v>5.0000000000000001E-3</v>
      </c>
      <c r="V27" s="157">
        <f>ROUND(E27*U27,2)</f>
        <v>0.86</v>
      </c>
      <c r="W27" s="157"/>
      <c r="X27" s="157" t="s">
        <v>149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150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>
      <c r="A28" s="154"/>
      <c r="B28" s="155"/>
      <c r="C28" s="178" t="s">
        <v>269</v>
      </c>
      <c r="D28" s="158"/>
      <c r="E28" s="159">
        <v>172.5</v>
      </c>
      <c r="F28" s="157"/>
      <c r="G28" s="157"/>
      <c r="H28" s="157"/>
      <c r="I28" s="157"/>
      <c r="J28" s="157"/>
      <c r="K28" s="157"/>
      <c r="L28" s="157"/>
      <c r="M28" s="157"/>
      <c r="N28" s="156"/>
      <c r="O28" s="156"/>
      <c r="P28" s="156"/>
      <c r="Q28" s="156"/>
      <c r="R28" s="157"/>
      <c r="S28" s="157"/>
      <c r="T28" s="157"/>
      <c r="U28" s="157"/>
      <c r="V28" s="157"/>
      <c r="W28" s="157"/>
      <c r="X28" s="157"/>
      <c r="Y28" s="147"/>
      <c r="Z28" s="147"/>
      <c r="AA28" s="147"/>
      <c r="AB28" s="147"/>
      <c r="AC28" s="147"/>
      <c r="AD28" s="147"/>
      <c r="AE28" s="147"/>
      <c r="AF28" s="147"/>
      <c r="AG28" s="147" t="s">
        <v>154</v>
      </c>
      <c r="AH28" s="147">
        <v>5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>
      <c r="A29" s="167">
        <v>8</v>
      </c>
      <c r="B29" s="168" t="s">
        <v>183</v>
      </c>
      <c r="C29" s="177" t="s">
        <v>184</v>
      </c>
      <c r="D29" s="169" t="s">
        <v>165</v>
      </c>
      <c r="E29" s="170">
        <v>172.5</v>
      </c>
      <c r="F29" s="171"/>
      <c r="G29" s="172">
        <f>ROUND(E29*F29,2)</f>
        <v>0</v>
      </c>
      <c r="H29" s="171">
        <v>212.78</v>
      </c>
      <c r="I29" s="172">
        <f>ROUND(E29*H29,2)</f>
        <v>36704.550000000003</v>
      </c>
      <c r="J29" s="171">
        <v>2.2200000000000002</v>
      </c>
      <c r="K29" s="172">
        <f>ROUND(E29*J29,2)</f>
        <v>382.95</v>
      </c>
      <c r="L29" s="172">
        <v>21</v>
      </c>
      <c r="M29" s="172">
        <f>G29*(1+L29/100)</f>
        <v>0</v>
      </c>
      <c r="N29" s="170">
        <v>5.0499999999999998E-3</v>
      </c>
      <c r="O29" s="170">
        <f>ROUND(E29*N29,2)</f>
        <v>0.87</v>
      </c>
      <c r="P29" s="170">
        <v>0</v>
      </c>
      <c r="Q29" s="170">
        <f>ROUND(E29*P29,2)</f>
        <v>0</v>
      </c>
      <c r="R29" s="172" t="s">
        <v>170</v>
      </c>
      <c r="S29" s="172" t="s">
        <v>148</v>
      </c>
      <c r="T29" s="173" t="s">
        <v>148</v>
      </c>
      <c r="U29" s="157">
        <v>2E-3</v>
      </c>
      <c r="V29" s="157">
        <f>ROUND(E29*U29,2)</f>
        <v>0.35</v>
      </c>
      <c r="W29" s="157"/>
      <c r="X29" s="157" t="s">
        <v>149</v>
      </c>
      <c r="Y29" s="147"/>
      <c r="Z29" s="147"/>
      <c r="AA29" s="147"/>
      <c r="AB29" s="147"/>
      <c r="AC29" s="147"/>
      <c r="AD29" s="147"/>
      <c r="AE29" s="147"/>
      <c r="AF29" s="147"/>
      <c r="AG29" s="147" t="s">
        <v>150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>
      <c r="A30" s="154"/>
      <c r="B30" s="155"/>
      <c r="C30" s="178" t="s">
        <v>269</v>
      </c>
      <c r="D30" s="158"/>
      <c r="E30" s="159">
        <v>172.5</v>
      </c>
      <c r="F30" s="157"/>
      <c r="G30" s="157"/>
      <c r="H30" s="157"/>
      <c r="I30" s="157"/>
      <c r="J30" s="157"/>
      <c r="K30" s="157"/>
      <c r="L30" s="157"/>
      <c r="M30" s="157"/>
      <c r="N30" s="156"/>
      <c r="O30" s="156"/>
      <c r="P30" s="156"/>
      <c r="Q30" s="156"/>
      <c r="R30" s="157"/>
      <c r="S30" s="157"/>
      <c r="T30" s="157"/>
      <c r="U30" s="157"/>
      <c r="V30" s="157"/>
      <c r="W30" s="157"/>
      <c r="X30" s="157"/>
      <c r="Y30" s="147"/>
      <c r="Z30" s="147"/>
      <c r="AA30" s="147"/>
      <c r="AB30" s="147"/>
      <c r="AC30" s="147"/>
      <c r="AD30" s="147"/>
      <c r="AE30" s="147"/>
      <c r="AF30" s="147"/>
      <c r="AG30" s="147" t="s">
        <v>154</v>
      </c>
      <c r="AH30" s="147">
        <v>5</v>
      </c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ht="22.5" outlineLevel="1">
      <c r="A31" s="167">
        <v>9</v>
      </c>
      <c r="B31" s="168" t="s">
        <v>186</v>
      </c>
      <c r="C31" s="177" t="s">
        <v>187</v>
      </c>
      <c r="D31" s="169" t="s">
        <v>165</v>
      </c>
      <c r="E31" s="170">
        <v>345</v>
      </c>
      <c r="F31" s="171"/>
      <c r="G31" s="172">
        <f>ROUND(E31*F31,2)</f>
        <v>0</v>
      </c>
      <c r="H31" s="171">
        <v>93.17</v>
      </c>
      <c r="I31" s="172">
        <f>ROUND(E31*H31,2)</f>
        <v>32143.65</v>
      </c>
      <c r="J31" s="171">
        <v>8.33</v>
      </c>
      <c r="K31" s="172">
        <f>ROUND(E31*J31,2)</f>
        <v>2873.85</v>
      </c>
      <c r="L31" s="172">
        <v>21</v>
      </c>
      <c r="M31" s="172">
        <f>G31*(1+L31/100)</f>
        <v>0</v>
      </c>
      <c r="N31" s="170">
        <v>2.6530000000000001E-2</v>
      </c>
      <c r="O31" s="170">
        <f>ROUND(E31*N31,2)</f>
        <v>9.15</v>
      </c>
      <c r="P31" s="170">
        <v>0</v>
      </c>
      <c r="Q31" s="170">
        <f>ROUND(E31*P31,2)</f>
        <v>0</v>
      </c>
      <c r="R31" s="172" t="s">
        <v>170</v>
      </c>
      <c r="S31" s="172" t="s">
        <v>148</v>
      </c>
      <c r="T31" s="173" t="s">
        <v>148</v>
      </c>
      <c r="U31" s="157">
        <v>8.0000000000000002E-3</v>
      </c>
      <c r="V31" s="157">
        <f>ROUND(E31*U31,2)</f>
        <v>2.76</v>
      </c>
      <c r="W31" s="157"/>
      <c r="X31" s="157" t="s">
        <v>149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150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>
      <c r="A32" s="154"/>
      <c r="B32" s="155"/>
      <c r="C32" s="246" t="s">
        <v>188</v>
      </c>
      <c r="D32" s="247"/>
      <c r="E32" s="247"/>
      <c r="F32" s="247"/>
      <c r="G32" s="247"/>
      <c r="H32" s="157"/>
      <c r="I32" s="157"/>
      <c r="J32" s="157"/>
      <c r="K32" s="157"/>
      <c r="L32" s="157"/>
      <c r="M32" s="157"/>
      <c r="N32" s="156"/>
      <c r="O32" s="156"/>
      <c r="P32" s="156"/>
      <c r="Q32" s="156"/>
      <c r="R32" s="157"/>
      <c r="S32" s="157"/>
      <c r="T32" s="157"/>
      <c r="U32" s="157"/>
      <c r="V32" s="157"/>
      <c r="W32" s="157"/>
      <c r="X32" s="157"/>
      <c r="Y32" s="147"/>
      <c r="Z32" s="147"/>
      <c r="AA32" s="147"/>
      <c r="AB32" s="147"/>
      <c r="AC32" s="147"/>
      <c r="AD32" s="147"/>
      <c r="AE32" s="147"/>
      <c r="AF32" s="147"/>
      <c r="AG32" s="147" t="s">
        <v>152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>
      <c r="A33" s="154"/>
      <c r="B33" s="155"/>
      <c r="C33" s="178" t="s">
        <v>270</v>
      </c>
      <c r="D33" s="158"/>
      <c r="E33" s="159">
        <v>345</v>
      </c>
      <c r="F33" s="157"/>
      <c r="G33" s="157"/>
      <c r="H33" s="157"/>
      <c r="I33" s="157"/>
      <c r="J33" s="157"/>
      <c r="K33" s="157"/>
      <c r="L33" s="157"/>
      <c r="M33" s="157"/>
      <c r="N33" s="156"/>
      <c r="O33" s="156"/>
      <c r="P33" s="156"/>
      <c r="Q33" s="156"/>
      <c r="R33" s="157"/>
      <c r="S33" s="157"/>
      <c r="T33" s="157"/>
      <c r="U33" s="157"/>
      <c r="V33" s="157"/>
      <c r="W33" s="157"/>
      <c r="X33" s="157"/>
      <c r="Y33" s="147"/>
      <c r="Z33" s="147"/>
      <c r="AA33" s="147"/>
      <c r="AB33" s="147"/>
      <c r="AC33" s="147"/>
      <c r="AD33" s="147"/>
      <c r="AE33" s="147"/>
      <c r="AF33" s="147"/>
      <c r="AG33" s="147" t="s">
        <v>154</v>
      </c>
      <c r="AH33" s="147">
        <v>5</v>
      </c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>
      <c r="A34" s="161" t="s">
        <v>142</v>
      </c>
      <c r="B34" s="162" t="s">
        <v>109</v>
      </c>
      <c r="C34" s="176" t="s">
        <v>110</v>
      </c>
      <c r="D34" s="163"/>
      <c r="E34" s="164"/>
      <c r="F34" s="165"/>
      <c r="G34" s="165">
        <f>SUMIF(AG35:AG36,"&lt;&gt;NOR",G35:G36)</f>
        <v>0</v>
      </c>
      <c r="H34" s="165"/>
      <c r="I34" s="165">
        <f>SUM(I35:I36)</f>
        <v>0</v>
      </c>
      <c r="J34" s="165"/>
      <c r="K34" s="165">
        <f>SUM(K35:K36)</f>
        <v>4034.86</v>
      </c>
      <c r="L34" s="165"/>
      <c r="M34" s="165">
        <f>SUM(M35:M36)</f>
        <v>0</v>
      </c>
      <c r="N34" s="164"/>
      <c r="O34" s="164">
        <f>SUM(O35:O36)</f>
        <v>0</v>
      </c>
      <c r="P34" s="164"/>
      <c r="Q34" s="164">
        <f>SUM(Q35:Q36)</f>
        <v>0</v>
      </c>
      <c r="R34" s="165"/>
      <c r="S34" s="165"/>
      <c r="T34" s="166"/>
      <c r="U34" s="160"/>
      <c r="V34" s="160">
        <f>SUM(V35:V36)</f>
        <v>1.02</v>
      </c>
      <c r="W34" s="160"/>
      <c r="X34" s="160"/>
      <c r="AG34" t="s">
        <v>143</v>
      </c>
    </row>
    <row r="35" spans="1:60" outlineLevel="1">
      <c r="A35" s="167">
        <v>10</v>
      </c>
      <c r="B35" s="168" t="s">
        <v>194</v>
      </c>
      <c r="C35" s="177" t="s">
        <v>195</v>
      </c>
      <c r="D35" s="169" t="s">
        <v>196</v>
      </c>
      <c r="E35" s="170">
        <v>50.752949999999998</v>
      </c>
      <c r="F35" s="171"/>
      <c r="G35" s="172">
        <f>ROUND(E35*F35,2)</f>
        <v>0</v>
      </c>
      <c r="H35" s="171">
        <v>0</v>
      </c>
      <c r="I35" s="172">
        <f>ROUND(E35*H35,2)</f>
        <v>0</v>
      </c>
      <c r="J35" s="171">
        <v>79.5</v>
      </c>
      <c r="K35" s="172">
        <f>ROUND(E35*J35,2)</f>
        <v>4034.86</v>
      </c>
      <c r="L35" s="172">
        <v>21</v>
      </c>
      <c r="M35" s="172">
        <f>G35*(1+L35/100)</f>
        <v>0</v>
      </c>
      <c r="N35" s="170">
        <v>0</v>
      </c>
      <c r="O35" s="170">
        <f>ROUND(E35*N35,2)</f>
        <v>0</v>
      </c>
      <c r="P35" s="170">
        <v>0</v>
      </c>
      <c r="Q35" s="170">
        <f>ROUND(E35*P35,2)</f>
        <v>0</v>
      </c>
      <c r="R35" s="172" t="s">
        <v>170</v>
      </c>
      <c r="S35" s="172" t="s">
        <v>148</v>
      </c>
      <c r="T35" s="173" t="s">
        <v>148</v>
      </c>
      <c r="U35" s="157">
        <v>0.02</v>
      </c>
      <c r="V35" s="157">
        <f>ROUND(E35*U35,2)</f>
        <v>1.02</v>
      </c>
      <c r="W35" s="157"/>
      <c r="X35" s="157" t="s">
        <v>197</v>
      </c>
      <c r="Y35" s="147"/>
      <c r="Z35" s="147"/>
      <c r="AA35" s="147"/>
      <c r="AB35" s="147"/>
      <c r="AC35" s="147"/>
      <c r="AD35" s="147"/>
      <c r="AE35" s="147"/>
      <c r="AF35" s="147"/>
      <c r="AG35" s="147" t="s">
        <v>198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>
      <c r="A36" s="154"/>
      <c r="B36" s="155"/>
      <c r="C36" s="246" t="s">
        <v>199</v>
      </c>
      <c r="D36" s="247"/>
      <c r="E36" s="247"/>
      <c r="F36" s="247"/>
      <c r="G36" s="247"/>
      <c r="H36" s="157"/>
      <c r="I36" s="157"/>
      <c r="J36" s="157"/>
      <c r="K36" s="157"/>
      <c r="L36" s="157"/>
      <c r="M36" s="157"/>
      <c r="N36" s="156"/>
      <c r="O36" s="156"/>
      <c r="P36" s="156"/>
      <c r="Q36" s="156"/>
      <c r="R36" s="157"/>
      <c r="S36" s="157"/>
      <c r="T36" s="157"/>
      <c r="U36" s="157"/>
      <c r="V36" s="157"/>
      <c r="W36" s="157"/>
      <c r="X36" s="157"/>
      <c r="Y36" s="147"/>
      <c r="Z36" s="147"/>
      <c r="AA36" s="147"/>
      <c r="AB36" s="147"/>
      <c r="AC36" s="147"/>
      <c r="AD36" s="147"/>
      <c r="AE36" s="147"/>
      <c r="AF36" s="147"/>
      <c r="AG36" s="147" t="s">
        <v>152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>
      <c r="A37" s="3"/>
      <c r="B37" s="4"/>
      <c r="C37" s="179"/>
      <c r="D37" s="6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AE37">
        <v>15</v>
      </c>
      <c r="AF37">
        <v>21</v>
      </c>
      <c r="AG37" t="s">
        <v>129</v>
      </c>
    </row>
    <row r="38" spans="1:60">
      <c r="A38" s="150"/>
      <c r="B38" s="151" t="s">
        <v>29</v>
      </c>
      <c r="C38" s="180"/>
      <c r="D38" s="152"/>
      <c r="E38" s="153"/>
      <c r="F38" s="153"/>
      <c r="G38" s="175">
        <f>G8+G23+G34</f>
        <v>0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AE38">
        <f>SUMIF(L7:L36,AE37,G7:G36)</f>
        <v>0</v>
      </c>
      <c r="AF38">
        <f>SUMIF(L7:L36,AF37,G7:G36)</f>
        <v>0</v>
      </c>
      <c r="AG38" t="s">
        <v>200</v>
      </c>
    </row>
    <row r="39" spans="1:60">
      <c r="C39" s="181"/>
      <c r="D39" s="10"/>
      <c r="AG39" t="s">
        <v>201</v>
      </c>
    </row>
    <row r="40" spans="1:60">
      <c r="D40" s="10"/>
    </row>
    <row r="41" spans="1:60">
      <c r="D41" s="10"/>
    </row>
    <row r="42" spans="1:60">
      <c r="D42" s="10"/>
    </row>
    <row r="43" spans="1:60">
      <c r="D43" s="10"/>
    </row>
    <row r="44" spans="1:60">
      <c r="D44" s="10"/>
    </row>
    <row r="45" spans="1:60">
      <c r="D45" s="10"/>
    </row>
    <row r="46" spans="1:60">
      <c r="D46" s="10"/>
    </row>
    <row r="47" spans="1:60">
      <c r="D47" s="10"/>
    </row>
    <row r="48" spans="1:60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sheet="1"/>
  <mergeCells count="11">
    <mergeCell ref="C13:G13"/>
    <mergeCell ref="A1:G1"/>
    <mergeCell ref="C2:G2"/>
    <mergeCell ref="C3:G3"/>
    <mergeCell ref="C4:G4"/>
    <mergeCell ref="C10:G10"/>
    <mergeCell ref="C16:G16"/>
    <mergeCell ref="C21:G21"/>
    <mergeCell ref="C25:G25"/>
    <mergeCell ref="C32:G32"/>
    <mergeCell ref="C36:G3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F9" sqref="F9"/>
    </sheetView>
  </sheetViews>
  <sheetFormatPr defaultRowHeight="12.75" outlineLevelRow="1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48" t="s">
        <v>116</v>
      </c>
      <c r="B1" s="248"/>
      <c r="C1" s="248"/>
      <c r="D1" s="248"/>
      <c r="E1" s="248"/>
      <c r="F1" s="248"/>
      <c r="G1" s="248"/>
      <c r="AG1" t="s">
        <v>117</v>
      </c>
    </row>
    <row r="2" spans="1:60" ht="25.15" customHeight="1">
      <c r="A2" s="139" t="s">
        <v>7</v>
      </c>
      <c r="B2" s="49" t="s">
        <v>43</v>
      </c>
      <c r="C2" s="249" t="s">
        <v>44</v>
      </c>
      <c r="D2" s="250"/>
      <c r="E2" s="250"/>
      <c r="F2" s="250"/>
      <c r="G2" s="251"/>
      <c r="AG2" t="s">
        <v>118</v>
      </c>
    </row>
    <row r="3" spans="1:60" ht="25.15" customHeight="1">
      <c r="A3" s="139" t="s">
        <v>8</v>
      </c>
      <c r="B3" s="49" t="s">
        <v>68</v>
      </c>
      <c r="C3" s="249" t="s">
        <v>69</v>
      </c>
      <c r="D3" s="250"/>
      <c r="E3" s="250"/>
      <c r="F3" s="250"/>
      <c r="G3" s="251"/>
      <c r="AC3" s="121" t="s">
        <v>118</v>
      </c>
      <c r="AG3" t="s">
        <v>119</v>
      </c>
    </row>
    <row r="4" spans="1:60" ht="25.15" customHeight="1">
      <c r="A4" s="140" t="s">
        <v>9</v>
      </c>
      <c r="B4" s="141" t="s">
        <v>70</v>
      </c>
      <c r="C4" s="252" t="s">
        <v>69</v>
      </c>
      <c r="D4" s="253"/>
      <c r="E4" s="253"/>
      <c r="F4" s="253"/>
      <c r="G4" s="254"/>
      <c r="AG4" t="s">
        <v>120</v>
      </c>
    </row>
    <row r="5" spans="1:60">
      <c r="D5" s="10"/>
    </row>
    <row r="6" spans="1:60" ht="38.25">
      <c r="A6" s="143" t="s">
        <v>121</v>
      </c>
      <c r="B6" s="145" t="s">
        <v>122</v>
      </c>
      <c r="C6" s="145" t="s">
        <v>123</v>
      </c>
      <c r="D6" s="144" t="s">
        <v>124</v>
      </c>
      <c r="E6" s="143" t="s">
        <v>125</v>
      </c>
      <c r="F6" s="142" t="s">
        <v>126</v>
      </c>
      <c r="G6" s="143" t="s">
        <v>29</v>
      </c>
      <c r="H6" s="146" t="s">
        <v>30</v>
      </c>
      <c r="I6" s="146" t="s">
        <v>127</v>
      </c>
      <c r="J6" s="146" t="s">
        <v>31</v>
      </c>
      <c r="K6" s="146" t="s">
        <v>128</v>
      </c>
      <c r="L6" s="146" t="s">
        <v>129</v>
      </c>
      <c r="M6" s="146" t="s">
        <v>130</v>
      </c>
      <c r="N6" s="146" t="s">
        <v>131</v>
      </c>
      <c r="O6" s="146" t="s">
        <v>132</v>
      </c>
      <c r="P6" s="146" t="s">
        <v>133</v>
      </c>
      <c r="Q6" s="146" t="s">
        <v>134</v>
      </c>
      <c r="R6" s="146" t="s">
        <v>135</v>
      </c>
      <c r="S6" s="146" t="s">
        <v>136</v>
      </c>
      <c r="T6" s="146" t="s">
        <v>137</v>
      </c>
      <c r="U6" s="146" t="s">
        <v>138</v>
      </c>
      <c r="V6" s="146" t="s">
        <v>139</v>
      </c>
      <c r="W6" s="146" t="s">
        <v>140</v>
      </c>
      <c r="X6" s="146" t="s">
        <v>141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</row>
    <row r="8" spans="1:60">
      <c r="A8" s="161" t="s">
        <v>142</v>
      </c>
      <c r="B8" s="162" t="s">
        <v>49</v>
      </c>
      <c r="C8" s="176" t="s">
        <v>100</v>
      </c>
      <c r="D8" s="163"/>
      <c r="E8" s="164"/>
      <c r="F8" s="165"/>
      <c r="G8" s="165">
        <f>SUMIF(AG9:AG22,"&lt;&gt;NOR",G9:G22)</f>
        <v>0</v>
      </c>
      <c r="H8" s="165"/>
      <c r="I8" s="165">
        <f>SUM(I9:I22)</f>
        <v>0</v>
      </c>
      <c r="J8" s="165"/>
      <c r="K8" s="165">
        <f>SUM(K9:K22)</f>
        <v>14107.800000000001</v>
      </c>
      <c r="L8" s="165"/>
      <c r="M8" s="165">
        <f>SUM(M9:M22)</f>
        <v>0</v>
      </c>
      <c r="N8" s="164"/>
      <c r="O8" s="164">
        <f>SUM(O9:O22)</f>
        <v>0</v>
      </c>
      <c r="P8" s="164"/>
      <c r="Q8" s="164">
        <f>SUM(Q9:Q22)</f>
        <v>0</v>
      </c>
      <c r="R8" s="165"/>
      <c r="S8" s="165"/>
      <c r="T8" s="166"/>
      <c r="U8" s="160"/>
      <c r="V8" s="160">
        <f>SUM(V9:V22)</f>
        <v>12.639999999999999</v>
      </c>
      <c r="W8" s="160"/>
      <c r="X8" s="160"/>
      <c r="AG8" t="s">
        <v>143</v>
      </c>
    </row>
    <row r="9" spans="1:60" outlineLevel="1">
      <c r="A9" s="167">
        <v>1</v>
      </c>
      <c r="B9" s="168" t="s">
        <v>205</v>
      </c>
      <c r="C9" s="177" t="s">
        <v>206</v>
      </c>
      <c r="D9" s="169" t="s">
        <v>146</v>
      </c>
      <c r="E9" s="170">
        <v>21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242</v>
      </c>
      <c r="K9" s="172">
        <f>ROUND(E9*J9,2)</f>
        <v>5082</v>
      </c>
      <c r="L9" s="172">
        <v>21</v>
      </c>
      <c r="M9" s="172">
        <f>G9*(1+L9/100)</f>
        <v>0</v>
      </c>
      <c r="N9" s="170">
        <v>0</v>
      </c>
      <c r="O9" s="170">
        <f>ROUND(E9*N9,2)</f>
        <v>0</v>
      </c>
      <c r="P9" s="170">
        <v>0</v>
      </c>
      <c r="Q9" s="170">
        <f>ROUND(E9*P9,2)</f>
        <v>0</v>
      </c>
      <c r="R9" s="172" t="s">
        <v>147</v>
      </c>
      <c r="S9" s="172" t="s">
        <v>148</v>
      </c>
      <c r="T9" s="173" t="s">
        <v>148</v>
      </c>
      <c r="U9" s="157">
        <v>0.42199999999999999</v>
      </c>
      <c r="V9" s="157">
        <f>ROUND(E9*U9,2)</f>
        <v>8.86</v>
      </c>
      <c r="W9" s="157"/>
      <c r="X9" s="157" t="s">
        <v>149</v>
      </c>
      <c r="Y9" s="147"/>
      <c r="Z9" s="147"/>
      <c r="AA9" s="147"/>
      <c r="AB9" s="147"/>
      <c r="AC9" s="147"/>
      <c r="AD9" s="147"/>
      <c r="AE9" s="147"/>
      <c r="AF9" s="147"/>
      <c r="AG9" s="147" t="s">
        <v>150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54"/>
      <c r="B10" s="155"/>
      <c r="C10" s="246" t="s">
        <v>151</v>
      </c>
      <c r="D10" s="247"/>
      <c r="E10" s="247"/>
      <c r="F10" s="247"/>
      <c r="G10" s="24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47"/>
      <c r="Z10" s="147"/>
      <c r="AA10" s="147"/>
      <c r="AB10" s="147"/>
      <c r="AC10" s="147"/>
      <c r="AD10" s="147"/>
      <c r="AE10" s="147"/>
      <c r="AF10" s="147"/>
      <c r="AG10" s="147" t="s">
        <v>152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74" t="str">
        <f>C10</f>
        <v>s přemístěním výkopku v příčných profilech na vzdálenost do 15 m nebo s naložením na dopravní prostředek.</v>
      </c>
      <c r="BB10" s="147"/>
      <c r="BC10" s="147"/>
      <c r="BD10" s="147"/>
      <c r="BE10" s="147"/>
      <c r="BF10" s="147"/>
      <c r="BG10" s="147"/>
      <c r="BH10" s="147"/>
    </row>
    <row r="11" spans="1:60" outlineLevel="1">
      <c r="A11" s="154"/>
      <c r="B11" s="155"/>
      <c r="C11" s="178" t="s">
        <v>271</v>
      </c>
      <c r="D11" s="158"/>
      <c r="E11" s="159">
        <v>21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47"/>
      <c r="Z11" s="147"/>
      <c r="AA11" s="147"/>
      <c r="AB11" s="147"/>
      <c r="AC11" s="147"/>
      <c r="AD11" s="147"/>
      <c r="AE11" s="147"/>
      <c r="AF11" s="147"/>
      <c r="AG11" s="147" t="s">
        <v>154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>
      <c r="A12" s="167">
        <v>2</v>
      </c>
      <c r="B12" s="168" t="s">
        <v>155</v>
      </c>
      <c r="C12" s="177" t="s">
        <v>156</v>
      </c>
      <c r="D12" s="169" t="s">
        <v>146</v>
      </c>
      <c r="E12" s="170">
        <v>21</v>
      </c>
      <c r="F12" s="171"/>
      <c r="G12" s="172">
        <f>ROUND(E12*F12,2)</f>
        <v>0</v>
      </c>
      <c r="H12" s="171">
        <v>0</v>
      </c>
      <c r="I12" s="172">
        <f>ROUND(E12*H12,2)</f>
        <v>0</v>
      </c>
      <c r="J12" s="171">
        <v>51.2</v>
      </c>
      <c r="K12" s="172">
        <f>ROUND(E12*J12,2)</f>
        <v>1075.2</v>
      </c>
      <c r="L12" s="172">
        <v>21</v>
      </c>
      <c r="M12" s="172">
        <f>G12*(1+L12/100)</f>
        <v>0</v>
      </c>
      <c r="N12" s="170">
        <v>0</v>
      </c>
      <c r="O12" s="170">
        <f>ROUND(E12*N12,2)</f>
        <v>0</v>
      </c>
      <c r="P12" s="170">
        <v>0</v>
      </c>
      <c r="Q12" s="170">
        <f>ROUND(E12*P12,2)</f>
        <v>0</v>
      </c>
      <c r="R12" s="172" t="s">
        <v>147</v>
      </c>
      <c r="S12" s="172" t="s">
        <v>148</v>
      </c>
      <c r="T12" s="173" t="s">
        <v>148</v>
      </c>
      <c r="U12" s="157">
        <v>8.7999999999999995E-2</v>
      </c>
      <c r="V12" s="157">
        <f>ROUND(E12*U12,2)</f>
        <v>1.85</v>
      </c>
      <c r="W12" s="157"/>
      <c r="X12" s="157" t="s">
        <v>149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150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>
      <c r="A13" s="154"/>
      <c r="B13" s="155"/>
      <c r="C13" s="246" t="s">
        <v>151</v>
      </c>
      <c r="D13" s="247"/>
      <c r="E13" s="247"/>
      <c r="F13" s="247"/>
      <c r="G13" s="24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47"/>
      <c r="Z13" s="147"/>
      <c r="AA13" s="147"/>
      <c r="AB13" s="147"/>
      <c r="AC13" s="147"/>
      <c r="AD13" s="147"/>
      <c r="AE13" s="147"/>
      <c r="AF13" s="147"/>
      <c r="AG13" s="147" t="s">
        <v>152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74" t="str">
        <f>C13</f>
        <v>s přemístěním výkopku v příčných profilech na vzdálenost do 15 m nebo s naložením na dopravní prostředek.</v>
      </c>
      <c r="BB13" s="147"/>
      <c r="BC13" s="147"/>
      <c r="BD13" s="147"/>
      <c r="BE13" s="147"/>
      <c r="BF13" s="147"/>
      <c r="BG13" s="147"/>
      <c r="BH13" s="147"/>
    </row>
    <row r="14" spans="1:60" outlineLevel="1">
      <c r="A14" s="154"/>
      <c r="B14" s="155"/>
      <c r="C14" s="178" t="s">
        <v>272</v>
      </c>
      <c r="D14" s="158"/>
      <c r="E14" s="159">
        <v>21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47"/>
      <c r="Z14" s="147"/>
      <c r="AA14" s="147"/>
      <c r="AB14" s="147"/>
      <c r="AC14" s="147"/>
      <c r="AD14" s="147"/>
      <c r="AE14" s="147"/>
      <c r="AF14" s="147"/>
      <c r="AG14" s="147" t="s">
        <v>154</v>
      </c>
      <c r="AH14" s="147">
        <v>5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t="22.5" outlineLevel="1">
      <c r="A15" s="167">
        <v>3</v>
      </c>
      <c r="B15" s="168" t="s">
        <v>273</v>
      </c>
      <c r="C15" s="177" t="s">
        <v>274</v>
      </c>
      <c r="D15" s="169" t="s">
        <v>146</v>
      </c>
      <c r="E15" s="170">
        <v>21</v>
      </c>
      <c r="F15" s="171"/>
      <c r="G15" s="172">
        <f>ROUND(E15*F15,2)</f>
        <v>0</v>
      </c>
      <c r="H15" s="171">
        <v>0</v>
      </c>
      <c r="I15" s="172">
        <f>ROUND(E15*H15,2)</f>
        <v>0</v>
      </c>
      <c r="J15" s="171">
        <v>296.5</v>
      </c>
      <c r="K15" s="172">
        <f>ROUND(E15*J15,2)</f>
        <v>6226.5</v>
      </c>
      <c r="L15" s="172">
        <v>21</v>
      </c>
      <c r="M15" s="172">
        <f>G15*(1+L15/100)</f>
        <v>0</v>
      </c>
      <c r="N15" s="170">
        <v>0</v>
      </c>
      <c r="O15" s="170">
        <f>ROUND(E15*N15,2)</f>
        <v>0</v>
      </c>
      <c r="P15" s="170">
        <v>0</v>
      </c>
      <c r="Q15" s="170">
        <f>ROUND(E15*P15,2)</f>
        <v>0</v>
      </c>
      <c r="R15" s="172" t="s">
        <v>147</v>
      </c>
      <c r="S15" s="172" t="s">
        <v>148</v>
      </c>
      <c r="T15" s="173" t="s">
        <v>148</v>
      </c>
      <c r="U15" s="157">
        <v>1.0999999999999999E-2</v>
      </c>
      <c r="V15" s="157">
        <f>ROUND(E15*U15,2)</f>
        <v>0.23</v>
      </c>
      <c r="W15" s="157"/>
      <c r="X15" s="157" t="s">
        <v>149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150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>
      <c r="A16" s="154"/>
      <c r="B16" s="155"/>
      <c r="C16" s="246" t="s">
        <v>160</v>
      </c>
      <c r="D16" s="247"/>
      <c r="E16" s="247"/>
      <c r="F16" s="247"/>
      <c r="G16" s="24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47"/>
      <c r="Z16" s="147"/>
      <c r="AA16" s="147"/>
      <c r="AB16" s="147"/>
      <c r="AC16" s="147"/>
      <c r="AD16" s="147"/>
      <c r="AE16" s="147"/>
      <c r="AF16" s="147"/>
      <c r="AG16" s="147" t="s">
        <v>152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>
      <c r="A17" s="154"/>
      <c r="B17" s="155"/>
      <c r="C17" s="178" t="s">
        <v>272</v>
      </c>
      <c r="D17" s="158"/>
      <c r="E17" s="159">
        <v>21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47"/>
      <c r="Z17" s="147"/>
      <c r="AA17" s="147"/>
      <c r="AB17" s="147"/>
      <c r="AC17" s="147"/>
      <c r="AD17" s="147"/>
      <c r="AE17" s="147"/>
      <c r="AF17" s="147"/>
      <c r="AG17" s="147" t="s">
        <v>154</v>
      </c>
      <c r="AH17" s="147">
        <v>5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ht="22.5" outlineLevel="1">
      <c r="A18" s="167">
        <v>4</v>
      </c>
      <c r="B18" s="168" t="s">
        <v>161</v>
      </c>
      <c r="C18" s="177" t="s">
        <v>162</v>
      </c>
      <c r="D18" s="169" t="s">
        <v>146</v>
      </c>
      <c r="E18" s="170">
        <v>21</v>
      </c>
      <c r="F18" s="171"/>
      <c r="G18" s="172">
        <f>ROUND(E18*F18,2)</f>
        <v>0</v>
      </c>
      <c r="H18" s="171">
        <v>0</v>
      </c>
      <c r="I18" s="172">
        <f>ROUND(E18*H18,2)</f>
        <v>0</v>
      </c>
      <c r="J18" s="171">
        <v>18.899999999999999</v>
      </c>
      <c r="K18" s="172">
        <f>ROUND(E18*J18,2)</f>
        <v>396.9</v>
      </c>
      <c r="L18" s="172">
        <v>21</v>
      </c>
      <c r="M18" s="172">
        <f>G18*(1+L18/100)</f>
        <v>0</v>
      </c>
      <c r="N18" s="170">
        <v>0</v>
      </c>
      <c r="O18" s="170">
        <f>ROUND(E18*N18,2)</f>
        <v>0</v>
      </c>
      <c r="P18" s="170">
        <v>0</v>
      </c>
      <c r="Q18" s="170">
        <f>ROUND(E18*P18,2)</f>
        <v>0</v>
      </c>
      <c r="R18" s="172" t="s">
        <v>147</v>
      </c>
      <c r="S18" s="172" t="s">
        <v>148</v>
      </c>
      <c r="T18" s="173" t="s">
        <v>148</v>
      </c>
      <c r="U18" s="157">
        <v>8.9999999999999993E-3</v>
      </c>
      <c r="V18" s="157">
        <f>ROUND(E18*U18,2)</f>
        <v>0.19</v>
      </c>
      <c r="W18" s="157"/>
      <c r="X18" s="157" t="s">
        <v>149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150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>
      <c r="A19" s="154"/>
      <c r="B19" s="155"/>
      <c r="C19" s="178" t="s">
        <v>272</v>
      </c>
      <c r="D19" s="158"/>
      <c r="E19" s="159">
        <v>21</v>
      </c>
      <c r="F19" s="157"/>
      <c r="G19" s="15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47"/>
      <c r="Z19" s="147"/>
      <c r="AA19" s="147"/>
      <c r="AB19" s="147"/>
      <c r="AC19" s="147"/>
      <c r="AD19" s="147"/>
      <c r="AE19" s="147"/>
      <c r="AF19" s="147"/>
      <c r="AG19" s="147" t="s">
        <v>154</v>
      </c>
      <c r="AH19" s="147">
        <v>5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>
      <c r="A20" s="167">
        <v>5</v>
      </c>
      <c r="B20" s="168" t="s">
        <v>163</v>
      </c>
      <c r="C20" s="177" t="s">
        <v>164</v>
      </c>
      <c r="D20" s="169" t="s">
        <v>165</v>
      </c>
      <c r="E20" s="170">
        <v>84</v>
      </c>
      <c r="F20" s="171"/>
      <c r="G20" s="172">
        <f>ROUND(E20*F20,2)</f>
        <v>0</v>
      </c>
      <c r="H20" s="171">
        <v>0</v>
      </c>
      <c r="I20" s="172">
        <f>ROUND(E20*H20,2)</f>
        <v>0</v>
      </c>
      <c r="J20" s="171">
        <v>15.8</v>
      </c>
      <c r="K20" s="172">
        <f>ROUND(E20*J20,2)</f>
        <v>1327.2</v>
      </c>
      <c r="L20" s="172">
        <v>21</v>
      </c>
      <c r="M20" s="172">
        <f>G20*(1+L20/100)</f>
        <v>0</v>
      </c>
      <c r="N20" s="170">
        <v>0</v>
      </c>
      <c r="O20" s="170">
        <f>ROUND(E20*N20,2)</f>
        <v>0</v>
      </c>
      <c r="P20" s="170">
        <v>0</v>
      </c>
      <c r="Q20" s="170">
        <f>ROUND(E20*P20,2)</f>
        <v>0</v>
      </c>
      <c r="R20" s="172" t="s">
        <v>147</v>
      </c>
      <c r="S20" s="172" t="s">
        <v>148</v>
      </c>
      <c r="T20" s="173" t="s">
        <v>148</v>
      </c>
      <c r="U20" s="157">
        <v>1.7999999999999999E-2</v>
      </c>
      <c r="V20" s="157">
        <f>ROUND(E20*U20,2)</f>
        <v>1.51</v>
      </c>
      <c r="W20" s="157"/>
      <c r="X20" s="157" t="s">
        <v>149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150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>
      <c r="A21" s="154"/>
      <c r="B21" s="155"/>
      <c r="C21" s="246" t="s">
        <v>166</v>
      </c>
      <c r="D21" s="247"/>
      <c r="E21" s="247"/>
      <c r="F21" s="247"/>
      <c r="G21" s="247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47"/>
      <c r="Z21" s="147"/>
      <c r="AA21" s="147"/>
      <c r="AB21" s="147"/>
      <c r="AC21" s="147"/>
      <c r="AD21" s="147"/>
      <c r="AE21" s="147"/>
      <c r="AF21" s="147"/>
      <c r="AG21" s="147" t="s">
        <v>152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>
      <c r="A22" s="154"/>
      <c r="B22" s="155"/>
      <c r="C22" s="178" t="s">
        <v>275</v>
      </c>
      <c r="D22" s="158"/>
      <c r="E22" s="159">
        <v>84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47"/>
      <c r="Z22" s="147"/>
      <c r="AA22" s="147"/>
      <c r="AB22" s="147"/>
      <c r="AC22" s="147"/>
      <c r="AD22" s="147"/>
      <c r="AE22" s="147"/>
      <c r="AF22" s="147"/>
      <c r="AG22" s="147" t="s">
        <v>154</v>
      </c>
      <c r="AH22" s="147">
        <v>0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>
      <c r="A23" s="161" t="s">
        <v>142</v>
      </c>
      <c r="B23" s="162" t="s">
        <v>61</v>
      </c>
      <c r="C23" s="176" t="s">
        <v>102</v>
      </c>
      <c r="D23" s="163"/>
      <c r="E23" s="164"/>
      <c r="F23" s="165"/>
      <c r="G23" s="165">
        <f>SUMIF(AG24:AG28,"&lt;&gt;NOR",G24:G28)</f>
        <v>0</v>
      </c>
      <c r="H23" s="165"/>
      <c r="I23" s="165">
        <f>SUM(I24:I28)</f>
        <v>22911.84</v>
      </c>
      <c r="J23" s="165"/>
      <c r="K23" s="165">
        <f>SUM(K24:K28)</f>
        <v>4640.16</v>
      </c>
      <c r="L23" s="165"/>
      <c r="M23" s="165">
        <f>SUM(M24:M28)</f>
        <v>0</v>
      </c>
      <c r="N23" s="164"/>
      <c r="O23" s="164">
        <f>SUM(O24:O28)</f>
        <v>46.41</v>
      </c>
      <c r="P23" s="164"/>
      <c r="Q23" s="164">
        <f>SUM(Q24:Q28)</f>
        <v>0</v>
      </c>
      <c r="R23" s="165"/>
      <c r="S23" s="165"/>
      <c r="T23" s="166"/>
      <c r="U23" s="160"/>
      <c r="V23" s="160">
        <f>SUM(V24:V28)</f>
        <v>4.1100000000000003</v>
      </c>
      <c r="W23" s="160"/>
      <c r="X23" s="160"/>
      <c r="AG23" t="s">
        <v>143</v>
      </c>
    </row>
    <row r="24" spans="1:60" outlineLevel="1">
      <c r="A24" s="167">
        <v>6</v>
      </c>
      <c r="B24" s="168" t="s">
        <v>276</v>
      </c>
      <c r="C24" s="177" t="s">
        <v>277</v>
      </c>
      <c r="D24" s="169" t="s">
        <v>165</v>
      </c>
      <c r="E24" s="170">
        <v>84</v>
      </c>
      <c r="F24" s="171"/>
      <c r="G24" s="172">
        <f>ROUND(E24*F24,2)</f>
        <v>0</v>
      </c>
      <c r="H24" s="171">
        <v>176.02</v>
      </c>
      <c r="I24" s="172">
        <f>ROUND(E24*H24,2)</f>
        <v>14785.68</v>
      </c>
      <c r="J24" s="171">
        <v>29.48</v>
      </c>
      <c r="K24" s="172">
        <f>ROUND(E24*J24,2)</f>
        <v>2476.3200000000002</v>
      </c>
      <c r="L24" s="172">
        <v>21</v>
      </c>
      <c r="M24" s="172">
        <f>G24*(1+L24/100)</f>
        <v>0</v>
      </c>
      <c r="N24" s="170">
        <v>0.32250000000000001</v>
      </c>
      <c r="O24" s="170">
        <f>ROUND(E24*N24,2)</f>
        <v>27.09</v>
      </c>
      <c r="P24" s="170">
        <v>0</v>
      </c>
      <c r="Q24" s="170">
        <f>ROUND(E24*P24,2)</f>
        <v>0</v>
      </c>
      <c r="R24" s="172" t="s">
        <v>170</v>
      </c>
      <c r="S24" s="172" t="s">
        <v>148</v>
      </c>
      <c r="T24" s="173" t="s">
        <v>148</v>
      </c>
      <c r="U24" s="157">
        <v>2.5999999999999999E-2</v>
      </c>
      <c r="V24" s="157">
        <f>ROUND(E24*U24,2)</f>
        <v>2.1800000000000002</v>
      </c>
      <c r="W24" s="157"/>
      <c r="X24" s="157" t="s">
        <v>149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150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>
      <c r="A25" s="154"/>
      <c r="B25" s="155"/>
      <c r="C25" s="246" t="s">
        <v>171</v>
      </c>
      <c r="D25" s="247"/>
      <c r="E25" s="247"/>
      <c r="F25" s="247"/>
      <c r="G25" s="24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47"/>
      <c r="Z25" s="147"/>
      <c r="AA25" s="147"/>
      <c r="AB25" s="147"/>
      <c r="AC25" s="147"/>
      <c r="AD25" s="147"/>
      <c r="AE25" s="147"/>
      <c r="AF25" s="147"/>
      <c r="AG25" s="147" t="s">
        <v>152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>
      <c r="A26" s="154"/>
      <c r="B26" s="155"/>
      <c r="C26" s="178" t="s">
        <v>275</v>
      </c>
      <c r="D26" s="158"/>
      <c r="E26" s="159">
        <v>84</v>
      </c>
      <c r="F26" s="157"/>
      <c r="G26" s="157"/>
      <c r="H26" s="157"/>
      <c r="I26" s="157"/>
      <c r="J26" s="157"/>
      <c r="K26" s="157"/>
      <c r="L26" s="157"/>
      <c r="M26" s="157"/>
      <c r="N26" s="156"/>
      <c r="O26" s="156"/>
      <c r="P26" s="156"/>
      <c r="Q26" s="156"/>
      <c r="R26" s="157"/>
      <c r="S26" s="157"/>
      <c r="T26" s="157"/>
      <c r="U26" s="157"/>
      <c r="V26" s="157"/>
      <c r="W26" s="157"/>
      <c r="X26" s="157"/>
      <c r="Y26" s="147"/>
      <c r="Z26" s="147"/>
      <c r="AA26" s="147"/>
      <c r="AB26" s="147"/>
      <c r="AC26" s="147"/>
      <c r="AD26" s="147"/>
      <c r="AE26" s="147"/>
      <c r="AF26" s="147"/>
      <c r="AG26" s="147" t="s">
        <v>154</v>
      </c>
      <c r="AH26" s="147">
        <v>0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ht="22.5" outlineLevel="1">
      <c r="A27" s="167">
        <v>7</v>
      </c>
      <c r="B27" s="168" t="s">
        <v>278</v>
      </c>
      <c r="C27" s="177" t="s">
        <v>279</v>
      </c>
      <c r="D27" s="169" t="s">
        <v>165</v>
      </c>
      <c r="E27" s="170">
        <v>84</v>
      </c>
      <c r="F27" s="171"/>
      <c r="G27" s="172">
        <f>ROUND(E27*F27,2)</f>
        <v>0</v>
      </c>
      <c r="H27" s="171">
        <v>96.74</v>
      </c>
      <c r="I27" s="172">
        <f>ROUND(E27*H27,2)</f>
        <v>8126.16</v>
      </c>
      <c r="J27" s="171">
        <v>25.76</v>
      </c>
      <c r="K27" s="172">
        <f>ROUND(E27*J27,2)</f>
        <v>2163.84</v>
      </c>
      <c r="L27" s="172">
        <v>21</v>
      </c>
      <c r="M27" s="172">
        <f>G27*(1+L27/100)</f>
        <v>0</v>
      </c>
      <c r="N27" s="170">
        <v>0.23</v>
      </c>
      <c r="O27" s="170">
        <f>ROUND(E27*N27,2)</f>
        <v>19.32</v>
      </c>
      <c r="P27" s="170">
        <v>0</v>
      </c>
      <c r="Q27" s="170">
        <f>ROUND(E27*P27,2)</f>
        <v>0</v>
      </c>
      <c r="R27" s="172" t="s">
        <v>170</v>
      </c>
      <c r="S27" s="172" t="s">
        <v>148</v>
      </c>
      <c r="T27" s="173" t="s">
        <v>148</v>
      </c>
      <c r="U27" s="157">
        <v>2.3E-2</v>
      </c>
      <c r="V27" s="157">
        <f>ROUND(E27*U27,2)</f>
        <v>1.93</v>
      </c>
      <c r="W27" s="157"/>
      <c r="X27" s="157" t="s">
        <v>149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150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>
      <c r="A28" s="154"/>
      <c r="B28" s="155"/>
      <c r="C28" s="178" t="s">
        <v>280</v>
      </c>
      <c r="D28" s="158"/>
      <c r="E28" s="159">
        <v>84</v>
      </c>
      <c r="F28" s="157"/>
      <c r="G28" s="157"/>
      <c r="H28" s="157"/>
      <c r="I28" s="157"/>
      <c r="J28" s="157"/>
      <c r="K28" s="157"/>
      <c r="L28" s="157"/>
      <c r="M28" s="157"/>
      <c r="N28" s="156"/>
      <c r="O28" s="156"/>
      <c r="P28" s="156"/>
      <c r="Q28" s="156"/>
      <c r="R28" s="157"/>
      <c r="S28" s="157"/>
      <c r="T28" s="157"/>
      <c r="U28" s="157"/>
      <c r="V28" s="157"/>
      <c r="W28" s="157"/>
      <c r="X28" s="157"/>
      <c r="Y28" s="147"/>
      <c r="Z28" s="147"/>
      <c r="AA28" s="147"/>
      <c r="AB28" s="147"/>
      <c r="AC28" s="147"/>
      <c r="AD28" s="147"/>
      <c r="AE28" s="147"/>
      <c r="AF28" s="147"/>
      <c r="AG28" s="147" t="s">
        <v>154</v>
      </c>
      <c r="AH28" s="147">
        <v>5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>
      <c r="A29" s="161" t="s">
        <v>142</v>
      </c>
      <c r="B29" s="162" t="s">
        <v>109</v>
      </c>
      <c r="C29" s="176" t="s">
        <v>110</v>
      </c>
      <c r="D29" s="163"/>
      <c r="E29" s="164"/>
      <c r="F29" s="165"/>
      <c r="G29" s="165">
        <f>SUMIF(AG30:AG31,"&lt;&gt;NOR",G30:G31)</f>
        <v>0</v>
      </c>
      <c r="H29" s="165"/>
      <c r="I29" s="165">
        <f>SUM(I30:I31)</f>
        <v>0</v>
      </c>
      <c r="J29" s="165"/>
      <c r="K29" s="165">
        <f>SUM(K30:K31)</f>
        <v>3689.6</v>
      </c>
      <c r="L29" s="165"/>
      <c r="M29" s="165">
        <f>SUM(M30:M31)</f>
        <v>0</v>
      </c>
      <c r="N29" s="164"/>
      <c r="O29" s="164">
        <f>SUM(O30:O31)</f>
        <v>0</v>
      </c>
      <c r="P29" s="164"/>
      <c r="Q29" s="164">
        <f>SUM(Q30:Q31)</f>
        <v>0</v>
      </c>
      <c r="R29" s="165"/>
      <c r="S29" s="165"/>
      <c r="T29" s="166"/>
      <c r="U29" s="160"/>
      <c r="V29" s="160">
        <f>SUM(V30:V31)</f>
        <v>0.93</v>
      </c>
      <c r="W29" s="160"/>
      <c r="X29" s="160"/>
      <c r="AG29" t="s">
        <v>143</v>
      </c>
    </row>
    <row r="30" spans="1:60" outlineLevel="1">
      <c r="A30" s="167">
        <v>8</v>
      </c>
      <c r="B30" s="168" t="s">
        <v>194</v>
      </c>
      <c r="C30" s="177" t="s">
        <v>195</v>
      </c>
      <c r="D30" s="169" t="s">
        <v>196</v>
      </c>
      <c r="E30" s="170">
        <v>46.41</v>
      </c>
      <c r="F30" s="171"/>
      <c r="G30" s="172">
        <f>ROUND(E30*F30,2)</f>
        <v>0</v>
      </c>
      <c r="H30" s="171">
        <v>0</v>
      </c>
      <c r="I30" s="172">
        <f>ROUND(E30*H30,2)</f>
        <v>0</v>
      </c>
      <c r="J30" s="171">
        <v>79.5</v>
      </c>
      <c r="K30" s="172">
        <f>ROUND(E30*J30,2)</f>
        <v>3689.6</v>
      </c>
      <c r="L30" s="172">
        <v>21</v>
      </c>
      <c r="M30" s="172">
        <f>G30*(1+L30/100)</f>
        <v>0</v>
      </c>
      <c r="N30" s="170">
        <v>0</v>
      </c>
      <c r="O30" s="170">
        <f>ROUND(E30*N30,2)</f>
        <v>0</v>
      </c>
      <c r="P30" s="170">
        <v>0</v>
      </c>
      <c r="Q30" s="170">
        <f>ROUND(E30*P30,2)</f>
        <v>0</v>
      </c>
      <c r="R30" s="172" t="s">
        <v>170</v>
      </c>
      <c r="S30" s="172" t="s">
        <v>148</v>
      </c>
      <c r="T30" s="173" t="s">
        <v>148</v>
      </c>
      <c r="U30" s="157">
        <v>0.02</v>
      </c>
      <c r="V30" s="157">
        <f>ROUND(E30*U30,2)</f>
        <v>0.93</v>
      </c>
      <c r="W30" s="157"/>
      <c r="X30" s="157" t="s">
        <v>197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198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>
      <c r="A31" s="154"/>
      <c r="B31" s="155"/>
      <c r="C31" s="246" t="s">
        <v>199</v>
      </c>
      <c r="D31" s="247"/>
      <c r="E31" s="247"/>
      <c r="F31" s="247"/>
      <c r="G31" s="247"/>
      <c r="H31" s="157"/>
      <c r="I31" s="157"/>
      <c r="J31" s="157"/>
      <c r="K31" s="157"/>
      <c r="L31" s="157"/>
      <c r="M31" s="157"/>
      <c r="N31" s="156"/>
      <c r="O31" s="156"/>
      <c r="P31" s="156"/>
      <c r="Q31" s="156"/>
      <c r="R31" s="157"/>
      <c r="S31" s="157"/>
      <c r="T31" s="157"/>
      <c r="U31" s="157"/>
      <c r="V31" s="157"/>
      <c r="W31" s="157"/>
      <c r="X31" s="157"/>
      <c r="Y31" s="147"/>
      <c r="Z31" s="147"/>
      <c r="AA31" s="147"/>
      <c r="AB31" s="147"/>
      <c r="AC31" s="147"/>
      <c r="AD31" s="147"/>
      <c r="AE31" s="147"/>
      <c r="AF31" s="147"/>
      <c r="AG31" s="147" t="s">
        <v>152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>
      <c r="A32" s="3"/>
      <c r="B32" s="4"/>
      <c r="C32" s="179"/>
      <c r="D32" s="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AE32">
        <v>15</v>
      </c>
      <c r="AF32">
        <v>21</v>
      </c>
      <c r="AG32" t="s">
        <v>129</v>
      </c>
    </row>
    <row r="33" spans="1:33">
      <c r="A33" s="150"/>
      <c r="B33" s="151" t="s">
        <v>29</v>
      </c>
      <c r="C33" s="180"/>
      <c r="D33" s="152"/>
      <c r="E33" s="153"/>
      <c r="F33" s="153"/>
      <c r="G33" s="175">
        <f>G8+G23+G29</f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AE33">
        <f>SUMIF(L7:L31,AE32,G7:G31)</f>
        <v>0</v>
      </c>
      <c r="AF33">
        <f>SUMIF(L7:L31,AF32,G7:G31)</f>
        <v>0</v>
      </c>
      <c r="AG33" t="s">
        <v>200</v>
      </c>
    </row>
    <row r="34" spans="1:33">
      <c r="C34" s="181"/>
      <c r="D34" s="10"/>
      <c r="AG34" t="s">
        <v>201</v>
      </c>
    </row>
    <row r="35" spans="1:33">
      <c r="D35" s="10"/>
    </row>
    <row r="36" spans="1:33">
      <c r="D36" s="10"/>
    </row>
    <row r="37" spans="1:33">
      <c r="D37" s="10"/>
    </row>
    <row r="38" spans="1:33">
      <c r="D38" s="10"/>
    </row>
    <row r="39" spans="1:33">
      <c r="D39" s="10"/>
    </row>
    <row r="40" spans="1:33">
      <c r="D40" s="10"/>
    </row>
    <row r="41" spans="1:33">
      <c r="D41" s="10"/>
    </row>
    <row r="42" spans="1:33">
      <c r="D42" s="10"/>
    </row>
    <row r="43" spans="1:33">
      <c r="D43" s="10"/>
    </row>
    <row r="44" spans="1:33">
      <c r="D44" s="10"/>
    </row>
    <row r="45" spans="1:33">
      <c r="D45" s="10"/>
    </row>
    <row r="46" spans="1:33">
      <c r="D46" s="10"/>
    </row>
    <row r="47" spans="1:33">
      <c r="D47" s="10"/>
    </row>
    <row r="48" spans="1:33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sheet="1"/>
  <mergeCells count="10">
    <mergeCell ref="C16:G16"/>
    <mergeCell ref="C21:G21"/>
    <mergeCell ref="C25:G25"/>
    <mergeCell ref="C31:G31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F30" sqref="F30"/>
    </sheetView>
  </sheetViews>
  <sheetFormatPr defaultRowHeight="12.75" outlineLevelRow="1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48" t="s">
        <v>116</v>
      </c>
      <c r="B1" s="248"/>
      <c r="C1" s="248"/>
      <c r="D1" s="248"/>
      <c r="E1" s="248"/>
      <c r="F1" s="248"/>
      <c r="G1" s="248"/>
      <c r="AG1" t="s">
        <v>117</v>
      </c>
    </row>
    <row r="2" spans="1:60" ht="25.15" customHeight="1">
      <c r="A2" s="139" t="s">
        <v>7</v>
      </c>
      <c r="B2" s="49" t="s">
        <v>43</v>
      </c>
      <c r="C2" s="249" t="s">
        <v>44</v>
      </c>
      <c r="D2" s="250"/>
      <c r="E2" s="250"/>
      <c r="F2" s="250"/>
      <c r="G2" s="251"/>
      <c r="AG2" t="s">
        <v>118</v>
      </c>
    </row>
    <row r="3" spans="1:60" ht="25.15" customHeight="1">
      <c r="A3" s="139" t="s">
        <v>8</v>
      </c>
      <c r="B3" s="49" t="s">
        <v>71</v>
      </c>
      <c r="C3" s="249" t="s">
        <v>72</v>
      </c>
      <c r="D3" s="250"/>
      <c r="E3" s="250"/>
      <c r="F3" s="250"/>
      <c r="G3" s="251"/>
      <c r="AC3" s="121" t="s">
        <v>118</v>
      </c>
      <c r="AG3" t="s">
        <v>119</v>
      </c>
    </row>
    <row r="4" spans="1:60" ht="25.15" customHeight="1">
      <c r="A4" s="140" t="s">
        <v>9</v>
      </c>
      <c r="B4" s="141" t="s">
        <v>73</v>
      </c>
      <c r="C4" s="252" t="s">
        <v>72</v>
      </c>
      <c r="D4" s="253"/>
      <c r="E4" s="253"/>
      <c r="F4" s="253"/>
      <c r="G4" s="254"/>
      <c r="AG4" t="s">
        <v>120</v>
      </c>
    </row>
    <row r="5" spans="1:60">
      <c r="D5" s="10"/>
    </row>
    <row r="6" spans="1:60" ht="38.25">
      <c r="A6" s="143" t="s">
        <v>121</v>
      </c>
      <c r="B6" s="145" t="s">
        <v>122</v>
      </c>
      <c r="C6" s="145" t="s">
        <v>123</v>
      </c>
      <c r="D6" s="144" t="s">
        <v>124</v>
      </c>
      <c r="E6" s="143" t="s">
        <v>125</v>
      </c>
      <c r="F6" s="142" t="s">
        <v>126</v>
      </c>
      <c r="G6" s="143" t="s">
        <v>29</v>
      </c>
      <c r="H6" s="146" t="s">
        <v>30</v>
      </c>
      <c r="I6" s="146" t="s">
        <v>127</v>
      </c>
      <c r="J6" s="146" t="s">
        <v>31</v>
      </c>
      <c r="K6" s="146" t="s">
        <v>128</v>
      </c>
      <c r="L6" s="146" t="s">
        <v>129</v>
      </c>
      <c r="M6" s="146" t="s">
        <v>130</v>
      </c>
      <c r="N6" s="146" t="s">
        <v>131</v>
      </c>
      <c r="O6" s="146" t="s">
        <v>132</v>
      </c>
      <c r="P6" s="146" t="s">
        <v>133</v>
      </c>
      <c r="Q6" s="146" t="s">
        <v>134</v>
      </c>
      <c r="R6" s="146" t="s">
        <v>135</v>
      </c>
      <c r="S6" s="146" t="s">
        <v>136</v>
      </c>
      <c r="T6" s="146" t="s">
        <v>137</v>
      </c>
      <c r="U6" s="146" t="s">
        <v>138</v>
      </c>
      <c r="V6" s="146" t="s">
        <v>139</v>
      </c>
      <c r="W6" s="146" t="s">
        <v>140</v>
      </c>
      <c r="X6" s="146" t="s">
        <v>141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</row>
    <row r="8" spans="1:60">
      <c r="A8" s="161" t="s">
        <v>142</v>
      </c>
      <c r="B8" s="162" t="s">
        <v>49</v>
      </c>
      <c r="C8" s="176" t="s">
        <v>100</v>
      </c>
      <c r="D8" s="163"/>
      <c r="E8" s="164"/>
      <c r="F8" s="165"/>
      <c r="G8" s="165">
        <f>SUMIF(AG9:AG22,"&lt;&gt;NOR",G9:G22)</f>
        <v>0</v>
      </c>
      <c r="H8" s="165"/>
      <c r="I8" s="165">
        <f>SUM(I9:I22)</f>
        <v>0</v>
      </c>
      <c r="J8" s="165"/>
      <c r="K8" s="165">
        <f>SUM(K9:K22)</f>
        <v>16795</v>
      </c>
      <c r="L8" s="165"/>
      <c r="M8" s="165">
        <f>SUM(M9:M22)</f>
        <v>0</v>
      </c>
      <c r="N8" s="164"/>
      <c r="O8" s="164">
        <f>SUM(O9:O22)</f>
        <v>0</v>
      </c>
      <c r="P8" s="164"/>
      <c r="Q8" s="164">
        <f>SUM(Q9:Q22)</f>
        <v>0</v>
      </c>
      <c r="R8" s="165"/>
      <c r="S8" s="165"/>
      <c r="T8" s="166"/>
      <c r="U8" s="160"/>
      <c r="V8" s="160">
        <f>SUM(V9:V22)</f>
        <v>15.06</v>
      </c>
      <c r="W8" s="160"/>
      <c r="X8" s="160"/>
      <c r="AG8" t="s">
        <v>143</v>
      </c>
    </row>
    <row r="9" spans="1:60" outlineLevel="1">
      <c r="A9" s="167">
        <v>1</v>
      </c>
      <c r="B9" s="168" t="s">
        <v>205</v>
      </c>
      <c r="C9" s="177" t="s">
        <v>206</v>
      </c>
      <c r="D9" s="169" t="s">
        <v>146</v>
      </c>
      <c r="E9" s="170">
        <v>25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242</v>
      </c>
      <c r="K9" s="172">
        <f>ROUND(E9*J9,2)</f>
        <v>6050</v>
      </c>
      <c r="L9" s="172">
        <v>21</v>
      </c>
      <c r="M9" s="172">
        <f>G9*(1+L9/100)</f>
        <v>0</v>
      </c>
      <c r="N9" s="170">
        <v>0</v>
      </c>
      <c r="O9" s="170">
        <f>ROUND(E9*N9,2)</f>
        <v>0</v>
      </c>
      <c r="P9" s="170">
        <v>0</v>
      </c>
      <c r="Q9" s="170">
        <f>ROUND(E9*P9,2)</f>
        <v>0</v>
      </c>
      <c r="R9" s="172" t="s">
        <v>147</v>
      </c>
      <c r="S9" s="172" t="s">
        <v>148</v>
      </c>
      <c r="T9" s="173" t="s">
        <v>148</v>
      </c>
      <c r="U9" s="157">
        <v>0.42199999999999999</v>
      </c>
      <c r="V9" s="157">
        <f>ROUND(E9*U9,2)</f>
        <v>10.55</v>
      </c>
      <c r="W9" s="157"/>
      <c r="X9" s="157" t="s">
        <v>149</v>
      </c>
      <c r="Y9" s="147"/>
      <c r="Z9" s="147"/>
      <c r="AA9" s="147"/>
      <c r="AB9" s="147"/>
      <c r="AC9" s="147"/>
      <c r="AD9" s="147"/>
      <c r="AE9" s="147"/>
      <c r="AF9" s="147"/>
      <c r="AG9" s="147" t="s">
        <v>150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54"/>
      <c r="B10" s="155"/>
      <c r="C10" s="246" t="s">
        <v>151</v>
      </c>
      <c r="D10" s="247"/>
      <c r="E10" s="247"/>
      <c r="F10" s="247"/>
      <c r="G10" s="24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47"/>
      <c r="Z10" s="147"/>
      <c r="AA10" s="147"/>
      <c r="AB10" s="147"/>
      <c r="AC10" s="147"/>
      <c r="AD10" s="147"/>
      <c r="AE10" s="147"/>
      <c r="AF10" s="147"/>
      <c r="AG10" s="147" t="s">
        <v>152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74" t="str">
        <f>C10</f>
        <v>s přemístěním výkopku v příčných profilech na vzdálenost do 15 m nebo s naložením na dopravní prostředek.</v>
      </c>
      <c r="BB10" s="147"/>
      <c r="BC10" s="147"/>
      <c r="BD10" s="147"/>
      <c r="BE10" s="147"/>
      <c r="BF10" s="147"/>
      <c r="BG10" s="147"/>
      <c r="BH10" s="147"/>
    </row>
    <row r="11" spans="1:60" outlineLevel="1">
      <c r="A11" s="154"/>
      <c r="B11" s="155"/>
      <c r="C11" s="178" t="s">
        <v>281</v>
      </c>
      <c r="D11" s="158"/>
      <c r="E11" s="159">
        <v>25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47"/>
      <c r="Z11" s="147"/>
      <c r="AA11" s="147"/>
      <c r="AB11" s="147"/>
      <c r="AC11" s="147"/>
      <c r="AD11" s="147"/>
      <c r="AE11" s="147"/>
      <c r="AF11" s="147"/>
      <c r="AG11" s="147" t="s">
        <v>154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>
      <c r="A12" s="167">
        <v>2</v>
      </c>
      <c r="B12" s="168" t="s">
        <v>155</v>
      </c>
      <c r="C12" s="177" t="s">
        <v>156</v>
      </c>
      <c r="D12" s="169" t="s">
        <v>146</v>
      </c>
      <c r="E12" s="170">
        <v>25</v>
      </c>
      <c r="F12" s="171"/>
      <c r="G12" s="172">
        <f>ROUND(E12*F12,2)</f>
        <v>0</v>
      </c>
      <c r="H12" s="171">
        <v>0</v>
      </c>
      <c r="I12" s="172">
        <f>ROUND(E12*H12,2)</f>
        <v>0</v>
      </c>
      <c r="J12" s="171">
        <v>51.2</v>
      </c>
      <c r="K12" s="172">
        <f>ROUND(E12*J12,2)</f>
        <v>1280</v>
      </c>
      <c r="L12" s="172">
        <v>21</v>
      </c>
      <c r="M12" s="172">
        <f>G12*(1+L12/100)</f>
        <v>0</v>
      </c>
      <c r="N12" s="170">
        <v>0</v>
      </c>
      <c r="O12" s="170">
        <f>ROUND(E12*N12,2)</f>
        <v>0</v>
      </c>
      <c r="P12" s="170">
        <v>0</v>
      </c>
      <c r="Q12" s="170">
        <f>ROUND(E12*P12,2)</f>
        <v>0</v>
      </c>
      <c r="R12" s="172" t="s">
        <v>147</v>
      </c>
      <c r="S12" s="172" t="s">
        <v>148</v>
      </c>
      <c r="T12" s="173" t="s">
        <v>148</v>
      </c>
      <c r="U12" s="157">
        <v>8.7999999999999995E-2</v>
      </c>
      <c r="V12" s="157">
        <f>ROUND(E12*U12,2)</f>
        <v>2.2000000000000002</v>
      </c>
      <c r="W12" s="157"/>
      <c r="X12" s="157" t="s">
        <v>149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150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>
      <c r="A13" s="154"/>
      <c r="B13" s="155"/>
      <c r="C13" s="246" t="s">
        <v>151</v>
      </c>
      <c r="D13" s="247"/>
      <c r="E13" s="247"/>
      <c r="F13" s="247"/>
      <c r="G13" s="24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47"/>
      <c r="Z13" s="147"/>
      <c r="AA13" s="147"/>
      <c r="AB13" s="147"/>
      <c r="AC13" s="147"/>
      <c r="AD13" s="147"/>
      <c r="AE13" s="147"/>
      <c r="AF13" s="147"/>
      <c r="AG13" s="147" t="s">
        <v>152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74" t="str">
        <f>C13</f>
        <v>s přemístěním výkopku v příčných profilech na vzdálenost do 15 m nebo s naložením na dopravní prostředek.</v>
      </c>
      <c r="BB13" s="147"/>
      <c r="BC13" s="147"/>
      <c r="BD13" s="147"/>
      <c r="BE13" s="147"/>
      <c r="BF13" s="147"/>
      <c r="BG13" s="147"/>
      <c r="BH13" s="147"/>
    </row>
    <row r="14" spans="1:60" outlineLevel="1">
      <c r="A14" s="154"/>
      <c r="B14" s="155"/>
      <c r="C14" s="178" t="s">
        <v>282</v>
      </c>
      <c r="D14" s="158"/>
      <c r="E14" s="159">
        <v>25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47"/>
      <c r="Z14" s="147"/>
      <c r="AA14" s="147"/>
      <c r="AB14" s="147"/>
      <c r="AC14" s="147"/>
      <c r="AD14" s="147"/>
      <c r="AE14" s="147"/>
      <c r="AF14" s="147"/>
      <c r="AG14" s="147" t="s">
        <v>154</v>
      </c>
      <c r="AH14" s="147">
        <v>5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t="22.5" outlineLevel="1">
      <c r="A15" s="167">
        <v>3</v>
      </c>
      <c r="B15" s="168" t="s">
        <v>273</v>
      </c>
      <c r="C15" s="177" t="s">
        <v>274</v>
      </c>
      <c r="D15" s="169" t="s">
        <v>146</v>
      </c>
      <c r="E15" s="170">
        <v>25</v>
      </c>
      <c r="F15" s="171"/>
      <c r="G15" s="172">
        <f>ROUND(E15*F15,2)</f>
        <v>0</v>
      </c>
      <c r="H15" s="171">
        <v>0</v>
      </c>
      <c r="I15" s="172">
        <f>ROUND(E15*H15,2)</f>
        <v>0</v>
      </c>
      <c r="J15" s="171">
        <v>296.5</v>
      </c>
      <c r="K15" s="172">
        <f>ROUND(E15*J15,2)</f>
        <v>7412.5</v>
      </c>
      <c r="L15" s="172">
        <v>21</v>
      </c>
      <c r="M15" s="172">
        <f>G15*(1+L15/100)</f>
        <v>0</v>
      </c>
      <c r="N15" s="170">
        <v>0</v>
      </c>
      <c r="O15" s="170">
        <f>ROUND(E15*N15,2)</f>
        <v>0</v>
      </c>
      <c r="P15" s="170">
        <v>0</v>
      </c>
      <c r="Q15" s="170">
        <f>ROUND(E15*P15,2)</f>
        <v>0</v>
      </c>
      <c r="R15" s="172" t="s">
        <v>147</v>
      </c>
      <c r="S15" s="172" t="s">
        <v>148</v>
      </c>
      <c r="T15" s="173" t="s">
        <v>148</v>
      </c>
      <c r="U15" s="157">
        <v>1.0999999999999999E-2</v>
      </c>
      <c r="V15" s="157">
        <f>ROUND(E15*U15,2)</f>
        <v>0.28000000000000003</v>
      </c>
      <c r="W15" s="157"/>
      <c r="X15" s="157" t="s">
        <v>149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150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>
      <c r="A16" s="154"/>
      <c r="B16" s="155"/>
      <c r="C16" s="246" t="s">
        <v>160</v>
      </c>
      <c r="D16" s="247"/>
      <c r="E16" s="247"/>
      <c r="F16" s="247"/>
      <c r="G16" s="24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47"/>
      <c r="Z16" s="147"/>
      <c r="AA16" s="147"/>
      <c r="AB16" s="147"/>
      <c r="AC16" s="147"/>
      <c r="AD16" s="147"/>
      <c r="AE16" s="147"/>
      <c r="AF16" s="147"/>
      <c r="AG16" s="147" t="s">
        <v>152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>
      <c r="A17" s="154"/>
      <c r="B17" s="155"/>
      <c r="C17" s="178" t="s">
        <v>282</v>
      </c>
      <c r="D17" s="158"/>
      <c r="E17" s="159">
        <v>25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47"/>
      <c r="Z17" s="147"/>
      <c r="AA17" s="147"/>
      <c r="AB17" s="147"/>
      <c r="AC17" s="147"/>
      <c r="AD17" s="147"/>
      <c r="AE17" s="147"/>
      <c r="AF17" s="147"/>
      <c r="AG17" s="147" t="s">
        <v>154</v>
      </c>
      <c r="AH17" s="147">
        <v>5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ht="22.5" outlineLevel="1">
      <c r="A18" s="167">
        <v>4</v>
      </c>
      <c r="B18" s="168" t="s">
        <v>161</v>
      </c>
      <c r="C18" s="177" t="s">
        <v>162</v>
      </c>
      <c r="D18" s="169" t="s">
        <v>146</v>
      </c>
      <c r="E18" s="170">
        <v>25</v>
      </c>
      <c r="F18" s="171"/>
      <c r="G18" s="172">
        <f>ROUND(E18*F18,2)</f>
        <v>0</v>
      </c>
      <c r="H18" s="171">
        <v>0</v>
      </c>
      <c r="I18" s="172">
        <f>ROUND(E18*H18,2)</f>
        <v>0</v>
      </c>
      <c r="J18" s="171">
        <v>18.899999999999999</v>
      </c>
      <c r="K18" s="172">
        <f>ROUND(E18*J18,2)</f>
        <v>472.5</v>
      </c>
      <c r="L18" s="172">
        <v>21</v>
      </c>
      <c r="M18" s="172">
        <f>G18*(1+L18/100)</f>
        <v>0</v>
      </c>
      <c r="N18" s="170">
        <v>0</v>
      </c>
      <c r="O18" s="170">
        <f>ROUND(E18*N18,2)</f>
        <v>0</v>
      </c>
      <c r="P18" s="170">
        <v>0</v>
      </c>
      <c r="Q18" s="170">
        <f>ROUND(E18*P18,2)</f>
        <v>0</v>
      </c>
      <c r="R18" s="172" t="s">
        <v>147</v>
      </c>
      <c r="S18" s="172" t="s">
        <v>148</v>
      </c>
      <c r="T18" s="173" t="s">
        <v>148</v>
      </c>
      <c r="U18" s="157">
        <v>8.9999999999999993E-3</v>
      </c>
      <c r="V18" s="157">
        <f>ROUND(E18*U18,2)</f>
        <v>0.23</v>
      </c>
      <c r="W18" s="157"/>
      <c r="X18" s="157" t="s">
        <v>149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150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>
      <c r="A19" s="154"/>
      <c r="B19" s="155"/>
      <c r="C19" s="178" t="s">
        <v>282</v>
      </c>
      <c r="D19" s="158"/>
      <c r="E19" s="159">
        <v>25</v>
      </c>
      <c r="F19" s="157"/>
      <c r="G19" s="15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47"/>
      <c r="Z19" s="147"/>
      <c r="AA19" s="147"/>
      <c r="AB19" s="147"/>
      <c r="AC19" s="147"/>
      <c r="AD19" s="147"/>
      <c r="AE19" s="147"/>
      <c r="AF19" s="147"/>
      <c r="AG19" s="147" t="s">
        <v>154</v>
      </c>
      <c r="AH19" s="147">
        <v>5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>
      <c r="A20" s="167">
        <v>5</v>
      </c>
      <c r="B20" s="168" t="s">
        <v>163</v>
      </c>
      <c r="C20" s="177" t="s">
        <v>164</v>
      </c>
      <c r="D20" s="169" t="s">
        <v>165</v>
      </c>
      <c r="E20" s="170">
        <v>100</v>
      </c>
      <c r="F20" s="171"/>
      <c r="G20" s="172">
        <f>ROUND(E20*F20,2)</f>
        <v>0</v>
      </c>
      <c r="H20" s="171">
        <v>0</v>
      </c>
      <c r="I20" s="172">
        <f>ROUND(E20*H20,2)</f>
        <v>0</v>
      </c>
      <c r="J20" s="171">
        <v>15.8</v>
      </c>
      <c r="K20" s="172">
        <f>ROUND(E20*J20,2)</f>
        <v>1580</v>
      </c>
      <c r="L20" s="172">
        <v>21</v>
      </c>
      <c r="M20" s="172">
        <f>G20*(1+L20/100)</f>
        <v>0</v>
      </c>
      <c r="N20" s="170">
        <v>0</v>
      </c>
      <c r="O20" s="170">
        <f>ROUND(E20*N20,2)</f>
        <v>0</v>
      </c>
      <c r="P20" s="170">
        <v>0</v>
      </c>
      <c r="Q20" s="170">
        <f>ROUND(E20*P20,2)</f>
        <v>0</v>
      </c>
      <c r="R20" s="172" t="s">
        <v>147</v>
      </c>
      <c r="S20" s="172" t="s">
        <v>148</v>
      </c>
      <c r="T20" s="173" t="s">
        <v>148</v>
      </c>
      <c r="U20" s="157">
        <v>1.7999999999999999E-2</v>
      </c>
      <c r="V20" s="157">
        <f>ROUND(E20*U20,2)</f>
        <v>1.8</v>
      </c>
      <c r="W20" s="157"/>
      <c r="X20" s="157" t="s">
        <v>149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150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>
      <c r="A21" s="154"/>
      <c r="B21" s="155"/>
      <c r="C21" s="246" t="s">
        <v>166</v>
      </c>
      <c r="D21" s="247"/>
      <c r="E21" s="247"/>
      <c r="F21" s="247"/>
      <c r="G21" s="247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47"/>
      <c r="Z21" s="147"/>
      <c r="AA21" s="147"/>
      <c r="AB21" s="147"/>
      <c r="AC21" s="147"/>
      <c r="AD21" s="147"/>
      <c r="AE21" s="147"/>
      <c r="AF21" s="147"/>
      <c r="AG21" s="147" t="s">
        <v>152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>
      <c r="A22" s="154"/>
      <c r="B22" s="155"/>
      <c r="C22" s="178" t="s">
        <v>283</v>
      </c>
      <c r="D22" s="158"/>
      <c r="E22" s="159">
        <v>100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47"/>
      <c r="Z22" s="147"/>
      <c r="AA22" s="147"/>
      <c r="AB22" s="147"/>
      <c r="AC22" s="147"/>
      <c r="AD22" s="147"/>
      <c r="AE22" s="147"/>
      <c r="AF22" s="147"/>
      <c r="AG22" s="147" t="s">
        <v>154</v>
      </c>
      <c r="AH22" s="147">
        <v>0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>
      <c r="A23" s="161" t="s">
        <v>142</v>
      </c>
      <c r="B23" s="162" t="s">
        <v>61</v>
      </c>
      <c r="C23" s="176" t="s">
        <v>102</v>
      </c>
      <c r="D23" s="163"/>
      <c r="E23" s="164"/>
      <c r="F23" s="165"/>
      <c r="G23" s="165">
        <f>SUMIF(AG24:AG28,"&lt;&gt;NOR",G24:G28)</f>
        <v>0</v>
      </c>
      <c r="H23" s="165"/>
      <c r="I23" s="165">
        <f>SUM(I24:I28)</f>
        <v>27276</v>
      </c>
      <c r="J23" s="165"/>
      <c r="K23" s="165">
        <f>SUM(K24:K28)</f>
        <v>5524</v>
      </c>
      <c r="L23" s="165"/>
      <c r="M23" s="165">
        <f>SUM(M24:M28)</f>
        <v>0</v>
      </c>
      <c r="N23" s="164"/>
      <c r="O23" s="164">
        <f>SUM(O24:O28)</f>
        <v>55.25</v>
      </c>
      <c r="P23" s="164"/>
      <c r="Q23" s="164">
        <f>SUM(Q24:Q28)</f>
        <v>0</v>
      </c>
      <c r="R23" s="165"/>
      <c r="S23" s="165"/>
      <c r="T23" s="166"/>
      <c r="U23" s="160"/>
      <c r="V23" s="160">
        <f>SUM(V24:V28)</f>
        <v>4.9000000000000004</v>
      </c>
      <c r="W23" s="160"/>
      <c r="X23" s="160"/>
      <c r="AG23" t="s">
        <v>143</v>
      </c>
    </row>
    <row r="24" spans="1:60" outlineLevel="1">
      <c r="A24" s="167">
        <v>6</v>
      </c>
      <c r="B24" s="168" t="s">
        <v>276</v>
      </c>
      <c r="C24" s="177" t="s">
        <v>277</v>
      </c>
      <c r="D24" s="169" t="s">
        <v>165</v>
      </c>
      <c r="E24" s="170">
        <v>100</v>
      </c>
      <c r="F24" s="171"/>
      <c r="G24" s="172">
        <f>ROUND(E24*F24,2)</f>
        <v>0</v>
      </c>
      <c r="H24" s="171">
        <v>176.02</v>
      </c>
      <c r="I24" s="172">
        <f>ROUND(E24*H24,2)</f>
        <v>17602</v>
      </c>
      <c r="J24" s="171">
        <v>29.48</v>
      </c>
      <c r="K24" s="172">
        <f>ROUND(E24*J24,2)</f>
        <v>2948</v>
      </c>
      <c r="L24" s="172">
        <v>21</v>
      </c>
      <c r="M24" s="172">
        <f>G24*(1+L24/100)</f>
        <v>0</v>
      </c>
      <c r="N24" s="170">
        <v>0.32250000000000001</v>
      </c>
      <c r="O24" s="170">
        <f>ROUND(E24*N24,2)</f>
        <v>32.25</v>
      </c>
      <c r="P24" s="170">
        <v>0</v>
      </c>
      <c r="Q24" s="170">
        <f>ROUND(E24*P24,2)</f>
        <v>0</v>
      </c>
      <c r="R24" s="172" t="s">
        <v>170</v>
      </c>
      <c r="S24" s="172" t="s">
        <v>148</v>
      </c>
      <c r="T24" s="173" t="s">
        <v>148</v>
      </c>
      <c r="U24" s="157">
        <v>2.5999999999999999E-2</v>
      </c>
      <c r="V24" s="157">
        <f>ROUND(E24*U24,2)</f>
        <v>2.6</v>
      </c>
      <c r="W24" s="157"/>
      <c r="X24" s="157" t="s">
        <v>149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150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>
      <c r="A25" s="154"/>
      <c r="B25" s="155"/>
      <c r="C25" s="246" t="s">
        <v>171</v>
      </c>
      <c r="D25" s="247"/>
      <c r="E25" s="247"/>
      <c r="F25" s="247"/>
      <c r="G25" s="24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47"/>
      <c r="Z25" s="147"/>
      <c r="AA25" s="147"/>
      <c r="AB25" s="147"/>
      <c r="AC25" s="147"/>
      <c r="AD25" s="147"/>
      <c r="AE25" s="147"/>
      <c r="AF25" s="147"/>
      <c r="AG25" s="147" t="s">
        <v>152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>
      <c r="A26" s="154"/>
      <c r="B26" s="155"/>
      <c r="C26" s="178" t="s">
        <v>283</v>
      </c>
      <c r="D26" s="158"/>
      <c r="E26" s="159">
        <v>100</v>
      </c>
      <c r="F26" s="157"/>
      <c r="G26" s="157"/>
      <c r="H26" s="157"/>
      <c r="I26" s="157"/>
      <c r="J26" s="157"/>
      <c r="K26" s="157"/>
      <c r="L26" s="157"/>
      <c r="M26" s="157"/>
      <c r="N26" s="156"/>
      <c r="O26" s="156"/>
      <c r="P26" s="156"/>
      <c r="Q26" s="156"/>
      <c r="R26" s="157"/>
      <c r="S26" s="157"/>
      <c r="T26" s="157"/>
      <c r="U26" s="157"/>
      <c r="V26" s="157"/>
      <c r="W26" s="157"/>
      <c r="X26" s="157"/>
      <c r="Y26" s="147"/>
      <c r="Z26" s="147"/>
      <c r="AA26" s="147"/>
      <c r="AB26" s="147"/>
      <c r="AC26" s="147"/>
      <c r="AD26" s="147"/>
      <c r="AE26" s="147"/>
      <c r="AF26" s="147"/>
      <c r="AG26" s="147" t="s">
        <v>154</v>
      </c>
      <c r="AH26" s="147">
        <v>0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ht="22.5" outlineLevel="1">
      <c r="A27" s="167">
        <v>7</v>
      </c>
      <c r="B27" s="168" t="s">
        <v>278</v>
      </c>
      <c r="C27" s="177" t="s">
        <v>279</v>
      </c>
      <c r="D27" s="169" t="s">
        <v>165</v>
      </c>
      <c r="E27" s="170">
        <v>100</v>
      </c>
      <c r="F27" s="171"/>
      <c r="G27" s="172">
        <f>ROUND(E27*F27,2)</f>
        <v>0</v>
      </c>
      <c r="H27" s="171">
        <v>96.74</v>
      </c>
      <c r="I27" s="172">
        <f>ROUND(E27*H27,2)</f>
        <v>9674</v>
      </c>
      <c r="J27" s="171">
        <v>25.76</v>
      </c>
      <c r="K27" s="172">
        <f>ROUND(E27*J27,2)</f>
        <v>2576</v>
      </c>
      <c r="L27" s="172">
        <v>21</v>
      </c>
      <c r="M27" s="172">
        <f>G27*(1+L27/100)</f>
        <v>0</v>
      </c>
      <c r="N27" s="170">
        <v>0.23</v>
      </c>
      <c r="O27" s="170">
        <f>ROUND(E27*N27,2)</f>
        <v>23</v>
      </c>
      <c r="P27" s="170">
        <v>0</v>
      </c>
      <c r="Q27" s="170">
        <f>ROUND(E27*P27,2)</f>
        <v>0</v>
      </c>
      <c r="R27" s="172" t="s">
        <v>170</v>
      </c>
      <c r="S27" s="172" t="s">
        <v>148</v>
      </c>
      <c r="T27" s="173" t="s">
        <v>148</v>
      </c>
      <c r="U27" s="157">
        <v>2.3E-2</v>
      </c>
      <c r="V27" s="157">
        <f>ROUND(E27*U27,2)</f>
        <v>2.2999999999999998</v>
      </c>
      <c r="W27" s="157"/>
      <c r="X27" s="157" t="s">
        <v>149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150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>
      <c r="A28" s="154"/>
      <c r="B28" s="155"/>
      <c r="C28" s="178" t="s">
        <v>284</v>
      </c>
      <c r="D28" s="158"/>
      <c r="E28" s="159">
        <v>100</v>
      </c>
      <c r="F28" s="157"/>
      <c r="G28" s="157"/>
      <c r="H28" s="157"/>
      <c r="I28" s="157"/>
      <c r="J28" s="157"/>
      <c r="K28" s="157"/>
      <c r="L28" s="157"/>
      <c r="M28" s="157"/>
      <c r="N28" s="156"/>
      <c r="O28" s="156"/>
      <c r="P28" s="156"/>
      <c r="Q28" s="156"/>
      <c r="R28" s="157"/>
      <c r="S28" s="157"/>
      <c r="T28" s="157"/>
      <c r="U28" s="157"/>
      <c r="V28" s="157"/>
      <c r="W28" s="157"/>
      <c r="X28" s="157"/>
      <c r="Y28" s="147"/>
      <c r="Z28" s="147"/>
      <c r="AA28" s="147"/>
      <c r="AB28" s="147"/>
      <c r="AC28" s="147"/>
      <c r="AD28" s="147"/>
      <c r="AE28" s="147"/>
      <c r="AF28" s="147"/>
      <c r="AG28" s="147" t="s">
        <v>154</v>
      </c>
      <c r="AH28" s="147">
        <v>5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>
      <c r="A29" s="161" t="s">
        <v>142</v>
      </c>
      <c r="B29" s="162" t="s">
        <v>109</v>
      </c>
      <c r="C29" s="176" t="s">
        <v>110</v>
      </c>
      <c r="D29" s="163"/>
      <c r="E29" s="164"/>
      <c r="F29" s="165"/>
      <c r="G29" s="165">
        <f>SUMIF(AG30:AG31,"&lt;&gt;NOR",G30:G31)</f>
        <v>0</v>
      </c>
      <c r="H29" s="165"/>
      <c r="I29" s="165">
        <f>SUM(I30:I31)</f>
        <v>0</v>
      </c>
      <c r="J29" s="165"/>
      <c r="K29" s="165">
        <f>SUM(K30:K31)</f>
        <v>4392.38</v>
      </c>
      <c r="L29" s="165"/>
      <c r="M29" s="165">
        <f>SUM(M30:M31)</f>
        <v>0</v>
      </c>
      <c r="N29" s="164"/>
      <c r="O29" s="164">
        <f>SUM(O30:O31)</f>
        <v>0</v>
      </c>
      <c r="P29" s="164"/>
      <c r="Q29" s="164">
        <f>SUM(Q30:Q31)</f>
        <v>0</v>
      </c>
      <c r="R29" s="165"/>
      <c r="S29" s="165"/>
      <c r="T29" s="166"/>
      <c r="U29" s="160"/>
      <c r="V29" s="160">
        <f>SUM(V30:V31)</f>
        <v>1.1100000000000001</v>
      </c>
      <c r="W29" s="160"/>
      <c r="X29" s="160"/>
      <c r="AG29" t="s">
        <v>143</v>
      </c>
    </row>
    <row r="30" spans="1:60" outlineLevel="1">
      <c r="A30" s="167">
        <v>8</v>
      </c>
      <c r="B30" s="168" t="s">
        <v>194</v>
      </c>
      <c r="C30" s="177" t="s">
        <v>195</v>
      </c>
      <c r="D30" s="169" t="s">
        <v>196</v>
      </c>
      <c r="E30" s="170">
        <v>55.25</v>
      </c>
      <c r="F30" s="171"/>
      <c r="G30" s="172">
        <f>ROUND(E30*F30,2)</f>
        <v>0</v>
      </c>
      <c r="H30" s="171">
        <v>0</v>
      </c>
      <c r="I30" s="172">
        <f>ROUND(E30*H30,2)</f>
        <v>0</v>
      </c>
      <c r="J30" s="171">
        <v>79.5</v>
      </c>
      <c r="K30" s="172">
        <f>ROUND(E30*J30,2)</f>
        <v>4392.38</v>
      </c>
      <c r="L30" s="172">
        <v>21</v>
      </c>
      <c r="M30" s="172">
        <f>G30*(1+L30/100)</f>
        <v>0</v>
      </c>
      <c r="N30" s="170">
        <v>0</v>
      </c>
      <c r="O30" s="170">
        <f>ROUND(E30*N30,2)</f>
        <v>0</v>
      </c>
      <c r="P30" s="170">
        <v>0</v>
      </c>
      <c r="Q30" s="170">
        <f>ROUND(E30*P30,2)</f>
        <v>0</v>
      </c>
      <c r="R30" s="172" t="s">
        <v>170</v>
      </c>
      <c r="S30" s="172" t="s">
        <v>148</v>
      </c>
      <c r="T30" s="173" t="s">
        <v>148</v>
      </c>
      <c r="U30" s="157">
        <v>0.02</v>
      </c>
      <c r="V30" s="157">
        <f>ROUND(E30*U30,2)</f>
        <v>1.1100000000000001</v>
      </c>
      <c r="W30" s="157"/>
      <c r="X30" s="157" t="s">
        <v>197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198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>
      <c r="A31" s="154"/>
      <c r="B31" s="155"/>
      <c r="C31" s="246" t="s">
        <v>199</v>
      </c>
      <c r="D31" s="247"/>
      <c r="E31" s="247"/>
      <c r="F31" s="247"/>
      <c r="G31" s="247"/>
      <c r="H31" s="157"/>
      <c r="I31" s="157"/>
      <c r="J31" s="157"/>
      <c r="K31" s="157"/>
      <c r="L31" s="157"/>
      <c r="M31" s="157"/>
      <c r="N31" s="156"/>
      <c r="O31" s="156"/>
      <c r="P31" s="156"/>
      <c r="Q31" s="156"/>
      <c r="R31" s="157"/>
      <c r="S31" s="157"/>
      <c r="T31" s="157"/>
      <c r="U31" s="157"/>
      <c r="V31" s="157"/>
      <c r="W31" s="157"/>
      <c r="X31" s="157"/>
      <c r="Y31" s="147"/>
      <c r="Z31" s="147"/>
      <c r="AA31" s="147"/>
      <c r="AB31" s="147"/>
      <c r="AC31" s="147"/>
      <c r="AD31" s="147"/>
      <c r="AE31" s="147"/>
      <c r="AF31" s="147"/>
      <c r="AG31" s="147" t="s">
        <v>152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>
      <c r="A32" s="3"/>
      <c r="B32" s="4"/>
      <c r="C32" s="179"/>
      <c r="D32" s="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AE32">
        <v>15</v>
      </c>
      <c r="AF32">
        <v>21</v>
      </c>
      <c r="AG32" t="s">
        <v>129</v>
      </c>
    </row>
    <row r="33" spans="1:33">
      <c r="A33" s="150"/>
      <c r="B33" s="151" t="s">
        <v>29</v>
      </c>
      <c r="C33" s="180"/>
      <c r="D33" s="152"/>
      <c r="E33" s="153"/>
      <c r="F33" s="153"/>
      <c r="G33" s="175">
        <f>G8+G23+G29</f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AE33">
        <f>SUMIF(L7:L31,AE32,G7:G31)</f>
        <v>0</v>
      </c>
      <c r="AF33">
        <f>SUMIF(L7:L31,AF32,G7:G31)</f>
        <v>0</v>
      </c>
      <c r="AG33" t="s">
        <v>200</v>
      </c>
    </row>
    <row r="34" spans="1:33">
      <c r="C34" s="181"/>
      <c r="D34" s="10"/>
      <c r="AG34" t="s">
        <v>201</v>
      </c>
    </row>
    <row r="35" spans="1:33">
      <c r="D35" s="10"/>
    </row>
    <row r="36" spans="1:33">
      <c r="D36" s="10"/>
    </row>
    <row r="37" spans="1:33">
      <c r="D37" s="10"/>
    </row>
    <row r="38" spans="1:33">
      <c r="D38" s="10"/>
    </row>
    <row r="39" spans="1:33">
      <c r="D39" s="10"/>
    </row>
    <row r="40" spans="1:33">
      <c r="D40" s="10"/>
    </row>
    <row r="41" spans="1:33">
      <c r="D41" s="10"/>
    </row>
    <row r="42" spans="1:33">
      <c r="D42" s="10"/>
    </row>
    <row r="43" spans="1:33">
      <c r="D43" s="10"/>
    </row>
    <row r="44" spans="1:33">
      <c r="D44" s="10"/>
    </row>
    <row r="45" spans="1:33">
      <c r="D45" s="10"/>
    </row>
    <row r="46" spans="1:33">
      <c r="D46" s="10"/>
    </row>
    <row r="47" spans="1:33">
      <c r="D47" s="10"/>
    </row>
    <row r="48" spans="1:33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sheet="1"/>
  <mergeCells count="10">
    <mergeCell ref="C16:G16"/>
    <mergeCell ref="C21:G21"/>
    <mergeCell ref="C25:G25"/>
    <mergeCell ref="C31:G31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96"/>
  <sheetViews>
    <sheetView showGridLines="0" tabSelected="1" topLeftCell="B1" zoomScaleSheetLayoutView="75" workbookViewId="0">
      <selection activeCell="A28" sqref="A28"/>
    </sheetView>
  </sheetViews>
  <sheetFormatPr defaultColWidth="9" defaultRowHeight="12.75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>
      <c r="A1" s="47" t="s">
        <v>36</v>
      </c>
      <c r="B1" s="225" t="s">
        <v>41</v>
      </c>
      <c r="C1" s="226"/>
      <c r="D1" s="226"/>
      <c r="E1" s="226"/>
      <c r="F1" s="226"/>
      <c r="G1" s="226"/>
      <c r="H1" s="226"/>
      <c r="I1" s="226"/>
      <c r="J1" s="227"/>
    </row>
    <row r="2" spans="1:15" ht="36" customHeight="1">
      <c r="A2" s="2"/>
      <c r="B2" s="76" t="s">
        <v>22</v>
      </c>
      <c r="C2" s="77"/>
      <c r="D2" s="78" t="s">
        <v>43</v>
      </c>
      <c r="E2" s="231" t="s">
        <v>44</v>
      </c>
      <c r="F2" s="232"/>
      <c r="G2" s="232"/>
      <c r="H2" s="232"/>
      <c r="I2" s="232"/>
      <c r="J2" s="233"/>
      <c r="O2" s="1"/>
    </row>
    <row r="3" spans="1:15" ht="27" hidden="1" customHeight="1">
      <c r="A3" s="2"/>
      <c r="B3" s="79"/>
      <c r="C3" s="77"/>
      <c r="D3" s="80"/>
      <c r="E3" s="234"/>
      <c r="F3" s="235"/>
      <c r="G3" s="235"/>
      <c r="H3" s="235"/>
      <c r="I3" s="235"/>
      <c r="J3" s="236"/>
    </row>
    <row r="4" spans="1:15" ht="23.25" customHeight="1">
      <c r="A4" s="2"/>
      <c r="B4" s="81"/>
      <c r="C4" s="82"/>
      <c r="D4" s="83"/>
      <c r="E4" s="215"/>
      <c r="F4" s="215"/>
      <c r="G4" s="215"/>
      <c r="H4" s="215"/>
      <c r="I4" s="215"/>
      <c r="J4" s="216"/>
    </row>
    <row r="5" spans="1:15" ht="24" customHeight="1">
      <c r="A5" s="2"/>
      <c r="B5" s="31" t="s">
        <v>42</v>
      </c>
      <c r="D5" s="219"/>
      <c r="E5" s="220"/>
      <c r="F5" s="220"/>
      <c r="G5" s="220"/>
      <c r="H5" s="18" t="s">
        <v>40</v>
      </c>
      <c r="I5" s="22"/>
      <c r="J5" s="8"/>
    </row>
    <row r="6" spans="1:15" ht="15.75" customHeight="1">
      <c r="A6" s="2"/>
      <c r="B6" s="28"/>
      <c r="C6" s="55"/>
      <c r="D6" s="221"/>
      <c r="E6" s="222"/>
      <c r="F6" s="222"/>
      <c r="G6" s="222"/>
      <c r="H6" s="18" t="s">
        <v>34</v>
      </c>
      <c r="I6" s="22"/>
      <c r="J6" s="8"/>
    </row>
    <row r="7" spans="1:15" ht="15.75" customHeight="1">
      <c r="A7" s="2"/>
      <c r="B7" s="29"/>
      <c r="C7" s="56"/>
      <c r="D7" s="53"/>
      <c r="E7" s="223"/>
      <c r="F7" s="224"/>
      <c r="G7" s="224"/>
      <c r="H7" s="24"/>
      <c r="I7" s="23"/>
      <c r="J7" s="34"/>
    </row>
    <row r="8" spans="1:15" ht="24" hidden="1" customHeight="1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>
      <c r="A9" s="2"/>
      <c r="B9" s="2"/>
      <c r="D9" s="51"/>
      <c r="H9" s="18" t="s">
        <v>34</v>
      </c>
      <c r="I9" s="22"/>
      <c r="J9" s="8"/>
    </row>
    <row r="10" spans="1:15" ht="15.75" hidden="1" customHeight="1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>
      <c r="A11" s="2"/>
      <c r="B11" s="31" t="s">
        <v>19</v>
      </c>
      <c r="D11" s="238"/>
      <c r="E11" s="238"/>
      <c r="F11" s="238"/>
      <c r="G11" s="238"/>
      <c r="H11" s="18" t="s">
        <v>40</v>
      </c>
      <c r="I11" s="85"/>
      <c r="J11" s="8"/>
    </row>
    <row r="12" spans="1:15" ht="15.75" customHeight="1">
      <c r="A12" s="2"/>
      <c r="B12" s="28"/>
      <c r="C12" s="55"/>
      <c r="D12" s="214"/>
      <c r="E12" s="214"/>
      <c r="F12" s="214"/>
      <c r="G12" s="214"/>
      <c r="H12" s="18" t="s">
        <v>34</v>
      </c>
      <c r="I12" s="85"/>
      <c r="J12" s="8"/>
    </row>
    <row r="13" spans="1:15" ht="15.75" customHeight="1">
      <c r="A13" s="2"/>
      <c r="B13" s="29"/>
      <c r="C13" s="56"/>
      <c r="D13" s="84"/>
      <c r="E13" s="217"/>
      <c r="F13" s="218"/>
      <c r="G13" s="218"/>
      <c r="H13" s="19"/>
      <c r="I13" s="23"/>
      <c r="J13" s="34"/>
    </row>
    <row r="14" spans="1:15" ht="24" customHeight="1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>
      <c r="A15" s="2"/>
      <c r="B15" s="35" t="s">
        <v>32</v>
      </c>
      <c r="C15" s="61"/>
      <c r="D15" s="54"/>
      <c r="E15" s="237"/>
      <c r="F15" s="237"/>
      <c r="G15" s="239"/>
      <c r="H15" s="239"/>
      <c r="I15" s="239" t="s">
        <v>29</v>
      </c>
      <c r="J15" s="240"/>
    </row>
    <row r="16" spans="1:15" ht="23.25" customHeight="1">
      <c r="A16" s="138" t="s">
        <v>24</v>
      </c>
      <c r="B16" s="38" t="s">
        <v>24</v>
      </c>
      <c r="C16" s="62"/>
      <c r="D16" s="63"/>
      <c r="E16" s="203"/>
      <c r="F16" s="204"/>
      <c r="G16" s="203"/>
      <c r="H16" s="204"/>
      <c r="I16" s="203">
        <f>SUMIF(F85:F92,A16,I85:I92)+SUMIF(F85:F92,"PSU",I85:I92)</f>
        <v>0</v>
      </c>
      <c r="J16" s="205"/>
    </row>
    <row r="17" spans="1:10" ht="23.25" customHeight="1">
      <c r="A17" s="138" t="s">
        <v>25</v>
      </c>
      <c r="B17" s="38" t="s">
        <v>25</v>
      </c>
      <c r="C17" s="62"/>
      <c r="D17" s="63"/>
      <c r="E17" s="203"/>
      <c r="F17" s="204"/>
      <c r="G17" s="203"/>
      <c r="H17" s="204"/>
      <c r="I17" s="203">
        <f>SUMIF(F85:F92,A17,I85:I92)</f>
        <v>0</v>
      </c>
      <c r="J17" s="205"/>
    </row>
    <row r="18" spans="1:10" ht="23.25" customHeight="1">
      <c r="A18" s="138" t="s">
        <v>26</v>
      </c>
      <c r="B18" s="38" t="s">
        <v>26</v>
      </c>
      <c r="C18" s="62"/>
      <c r="D18" s="63"/>
      <c r="E18" s="203"/>
      <c r="F18" s="204"/>
      <c r="G18" s="203"/>
      <c r="H18" s="204"/>
      <c r="I18" s="203">
        <f>SUMIF(F85:F92,A18,I85:I92)</f>
        <v>0</v>
      </c>
      <c r="J18" s="205"/>
    </row>
    <row r="19" spans="1:10" ht="23.25" customHeight="1">
      <c r="A19" s="138" t="s">
        <v>114</v>
      </c>
      <c r="B19" s="38" t="s">
        <v>27</v>
      </c>
      <c r="C19" s="62"/>
      <c r="D19" s="63"/>
      <c r="E19" s="203"/>
      <c r="F19" s="204"/>
      <c r="G19" s="203"/>
      <c r="H19" s="204"/>
      <c r="I19" s="203">
        <f>SUMIF(F85:F92,A19,I85:I92)</f>
        <v>0</v>
      </c>
      <c r="J19" s="205"/>
    </row>
    <row r="20" spans="1:10" ht="23.25" customHeight="1">
      <c r="A20" s="138" t="s">
        <v>115</v>
      </c>
      <c r="B20" s="38" t="s">
        <v>28</v>
      </c>
      <c r="C20" s="62"/>
      <c r="D20" s="63"/>
      <c r="E20" s="203"/>
      <c r="F20" s="204"/>
      <c r="G20" s="203"/>
      <c r="H20" s="204"/>
      <c r="I20" s="203">
        <f>SUMIF(F85:F92,A20,I85:I92)</f>
        <v>0</v>
      </c>
      <c r="J20" s="205"/>
    </row>
    <row r="21" spans="1:10" ht="23.25" customHeight="1">
      <c r="A21" s="2"/>
      <c r="B21" s="48" t="s">
        <v>29</v>
      </c>
      <c r="C21" s="64"/>
      <c r="D21" s="65"/>
      <c r="E21" s="206"/>
      <c r="F21" s="241"/>
      <c r="G21" s="206"/>
      <c r="H21" s="241"/>
      <c r="I21" s="206">
        <f>SUM(I16:J20)</f>
        <v>0</v>
      </c>
      <c r="J21" s="207"/>
    </row>
    <row r="22" spans="1:10" ht="33" customHeight="1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201">
        <f>ZakladDPHSniVypocet</f>
        <v>0</v>
      </c>
      <c r="H23" s="202"/>
      <c r="I23" s="202"/>
      <c r="J23" s="40" t="str">
        <f t="shared" ref="J23:J28" si="0">Mena</f>
        <v>CZK</v>
      </c>
    </row>
    <row r="24" spans="1:10" ht="23.25" customHeight="1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199">
        <f>A23</f>
        <v>0</v>
      </c>
      <c r="H24" s="200"/>
      <c r="I24" s="200"/>
      <c r="J24" s="40" t="str">
        <f t="shared" si="0"/>
        <v>CZK</v>
      </c>
    </row>
    <row r="25" spans="1:10" ht="23.25" customHeight="1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201">
        <f>ZakladDPHZaklVypocet</f>
        <v>0</v>
      </c>
      <c r="H25" s="202"/>
      <c r="I25" s="202"/>
      <c r="J25" s="40" t="str">
        <f t="shared" si="0"/>
        <v>CZK</v>
      </c>
    </row>
    <row r="26" spans="1:10" ht="23.25" customHeight="1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228">
        <f>A25</f>
        <v>0</v>
      </c>
      <c r="H26" s="229"/>
      <c r="I26" s="229"/>
      <c r="J26" s="37" t="str">
        <f t="shared" si="0"/>
        <v>CZK</v>
      </c>
    </row>
    <row r="27" spans="1:10" ht="23.25" customHeight="1" thickBot="1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230">
        <f>CenaCelkem-(ZakladDPHSni+DPHSni+ZakladDPHZakl+DPHZakl)</f>
        <v>0</v>
      </c>
      <c r="H27" s="230"/>
      <c r="I27" s="230"/>
      <c r="J27" s="41" t="str">
        <f t="shared" si="0"/>
        <v>CZK</v>
      </c>
    </row>
    <row r="28" spans="1:10" ht="27.75" hidden="1" customHeight="1" thickBot="1">
      <c r="A28" s="2"/>
      <c r="B28" s="112" t="s">
        <v>23</v>
      </c>
      <c r="C28" s="113"/>
      <c r="D28" s="113"/>
      <c r="E28" s="114"/>
      <c r="F28" s="115"/>
      <c r="G28" s="208">
        <f>ZakladDPHSniVypocet+ZakladDPHZaklVypocet</f>
        <v>0</v>
      </c>
      <c r="H28" s="209"/>
      <c r="I28" s="209"/>
      <c r="J28" s="116" t="str">
        <f t="shared" si="0"/>
        <v>CZK</v>
      </c>
    </row>
    <row r="29" spans="1:10" ht="27.75" customHeight="1" thickBot="1">
      <c r="A29" s="2">
        <f>(A27-INT(A27))*100</f>
        <v>0</v>
      </c>
      <c r="B29" s="112" t="s">
        <v>35</v>
      </c>
      <c r="C29" s="117"/>
      <c r="D29" s="117"/>
      <c r="E29" s="117"/>
      <c r="F29" s="118"/>
      <c r="G29" s="208">
        <f>A27</f>
        <v>0</v>
      </c>
      <c r="H29" s="208"/>
      <c r="I29" s="208"/>
      <c r="J29" s="119" t="s">
        <v>75</v>
      </c>
    </row>
    <row r="30" spans="1:10" ht="12.75" customHeight="1">
      <c r="A30" s="2"/>
      <c r="B30" s="2"/>
      <c r="J30" s="9"/>
    </row>
    <row r="31" spans="1:10" ht="30" customHeight="1">
      <c r="A31" s="2"/>
      <c r="B31" s="2"/>
      <c r="J31" s="9"/>
    </row>
    <row r="32" spans="1:10" ht="18.75" customHeight="1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>
      <c r="A33" s="2"/>
      <c r="B33" s="2"/>
      <c r="J33" s="9"/>
    </row>
    <row r="34" spans="1:10" s="21" customFormat="1" ht="18.75" customHeight="1">
      <c r="A34" s="20"/>
      <c r="B34" s="20"/>
      <c r="C34" s="74"/>
      <c r="D34" s="210"/>
      <c r="E34" s="211"/>
      <c r="G34" s="212"/>
      <c r="H34" s="213"/>
      <c r="I34" s="213"/>
      <c r="J34" s="25"/>
    </row>
    <row r="35" spans="1:10" ht="12.75" customHeight="1">
      <c r="A35" s="2"/>
      <c r="B35" s="2"/>
      <c r="D35" s="198" t="s">
        <v>2</v>
      </c>
      <c r="E35" s="198"/>
      <c r="H35" s="10" t="s">
        <v>3</v>
      </c>
      <c r="J35" s="9"/>
    </row>
    <row r="36" spans="1:10" ht="13.5" customHeight="1" thickBot="1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>
      <c r="B37" s="89" t="s">
        <v>16</v>
      </c>
      <c r="C37" s="90"/>
      <c r="D37" s="90"/>
      <c r="E37" s="90"/>
      <c r="F37" s="91"/>
      <c r="G37" s="91"/>
      <c r="H37" s="91"/>
      <c r="I37" s="91"/>
      <c r="J37" s="92"/>
    </row>
    <row r="38" spans="1:10" ht="25.5" customHeight="1">
      <c r="A38" s="88" t="s">
        <v>37</v>
      </c>
      <c r="B38" s="93" t="s">
        <v>17</v>
      </c>
      <c r="C38" s="94" t="s">
        <v>5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18</v>
      </c>
      <c r="I38" s="96" t="s">
        <v>1</v>
      </c>
      <c r="J38" s="97" t="s">
        <v>0</v>
      </c>
    </row>
    <row r="39" spans="1:10" ht="25.5" hidden="1" customHeight="1">
      <c r="A39" s="88">
        <v>1</v>
      </c>
      <c r="B39" s="98" t="s">
        <v>45</v>
      </c>
      <c r="C39" s="196"/>
      <c r="D39" s="196"/>
      <c r="E39" s="196"/>
      <c r="F39" s="99">
        <f>'01 1 Pol'!AE46+'02 2 Pol'!AE53+'03 3 Pol'!AE15+'04 4 Pol'!AE33+'05 5 Pol'!AE15+'06 6 Pol'!AE40+'07 7 Pol'!AE38+'08 8 Pol'!AE33+'09 9 Pol'!AE33</f>
        <v>0</v>
      </c>
      <c r="G39" s="100">
        <f>'01 1 Pol'!AF46+'02 2 Pol'!AF53+'03 3 Pol'!AF15+'04 4 Pol'!AF33+'05 5 Pol'!AF15+'06 6 Pol'!AF40+'07 7 Pol'!AF38+'08 8 Pol'!AF33+'09 9 Pol'!AF33</f>
        <v>0</v>
      </c>
      <c r="H39" s="101">
        <f t="shared" ref="H39:H58" si="1">(F39*SazbaDPH1/100)+(G39*SazbaDPH2/100)</f>
        <v>0</v>
      </c>
      <c r="I39" s="101">
        <f>F39+G39+H39</f>
        <v>0</v>
      </c>
      <c r="J39" s="102" t="str">
        <f>IF(CenaCelkemVypocet=0,"",I39/CenaCelkemVypocet*100)</f>
        <v/>
      </c>
    </row>
    <row r="40" spans="1:10" ht="25.5" customHeight="1">
      <c r="A40" s="88">
        <v>2</v>
      </c>
      <c r="B40" s="103"/>
      <c r="C40" s="197" t="s">
        <v>46</v>
      </c>
      <c r="D40" s="197"/>
      <c r="E40" s="197"/>
      <c r="F40" s="104"/>
      <c r="G40" s="105"/>
      <c r="H40" s="105">
        <f t="shared" si="1"/>
        <v>0</v>
      </c>
      <c r="I40" s="105"/>
      <c r="J40" s="106"/>
    </row>
    <row r="41" spans="1:10" ht="25.5" customHeight="1">
      <c r="A41" s="88">
        <v>2</v>
      </c>
      <c r="B41" s="103" t="s">
        <v>47</v>
      </c>
      <c r="C41" s="197" t="s">
        <v>48</v>
      </c>
      <c r="D41" s="197"/>
      <c r="E41" s="197"/>
      <c r="F41" s="104">
        <f>'01 1 Pol'!AE46</f>
        <v>0</v>
      </c>
      <c r="G41" s="105">
        <f>'01 1 Pol'!AF46</f>
        <v>0</v>
      </c>
      <c r="H41" s="105">
        <f t="shared" si="1"/>
        <v>0</v>
      </c>
      <c r="I41" s="105">
        <f t="shared" ref="I41:I58" si="2">F41+G41+H41</f>
        <v>0</v>
      </c>
      <c r="J41" s="106" t="str">
        <f t="shared" ref="J41:J58" si="3">IF(CenaCelkemVypocet=0,"",I41/CenaCelkemVypocet*100)</f>
        <v/>
      </c>
    </row>
    <row r="42" spans="1:10" ht="25.5" customHeight="1">
      <c r="A42" s="88">
        <v>3</v>
      </c>
      <c r="B42" s="107" t="s">
        <v>49</v>
      </c>
      <c r="C42" s="196" t="s">
        <v>48</v>
      </c>
      <c r="D42" s="196"/>
      <c r="E42" s="196"/>
      <c r="F42" s="108">
        <f>'01 1 Pol'!AE46</f>
        <v>0</v>
      </c>
      <c r="G42" s="101">
        <f>'01 1 Pol'!AF46</f>
        <v>0</v>
      </c>
      <c r="H42" s="101">
        <f t="shared" si="1"/>
        <v>0</v>
      </c>
      <c r="I42" s="101">
        <f t="shared" si="2"/>
        <v>0</v>
      </c>
      <c r="J42" s="102" t="str">
        <f t="shared" si="3"/>
        <v/>
      </c>
    </row>
    <row r="43" spans="1:10" ht="25.5" customHeight="1">
      <c r="A43" s="88">
        <v>2</v>
      </c>
      <c r="B43" s="103" t="s">
        <v>50</v>
      </c>
      <c r="C43" s="197" t="s">
        <v>51</v>
      </c>
      <c r="D43" s="197"/>
      <c r="E43" s="197"/>
      <c r="F43" s="104">
        <f>'02 2 Pol'!AE53</f>
        <v>0</v>
      </c>
      <c r="G43" s="105">
        <f>'02 2 Pol'!AF53</f>
        <v>0</v>
      </c>
      <c r="H43" s="105">
        <f t="shared" si="1"/>
        <v>0</v>
      </c>
      <c r="I43" s="105">
        <f t="shared" si="2"/>
        <v>0</v>
      </c>
      <c r="J43" s="106" t="str">
        <f t="shared" si="3"/>
        <v/>
      </c>
    </row>
    <row r="44" spans="1:10" ht="25.5" customHeight="1">
      <c r="A44" s="88">
        <v>3</v>
      </c>
      <c r="B44" s="107" t="s">
        <v>52</v>
      </c>
      <c r="C44" s="196" t="s">
        <v>51</v>
      </c>
      <c r="D44" s="196"/>
      <c r="E44" s="196"/>
      <c r="F44" s="108">
        <f>'02 2 Pol'!AE53</f>
        <v>0</v>
      </c>
      <c r="G44" s="101">
        <f>'02 2 Pol'!AF53</f>
        <v>0</v>
      </c>
      <c r="H44" s="101">
        <f t="shared" si="1"/>
        <v>0</v>
      </c>
      <c r="I44" s="101">
        <f t="shared" si="2"/>
        <v>0</v>
      </c>
      <c r="J44" s="102" t="str">
        <f t="shared" si="3"/>
        <v/>
      </c>
    </row>
    <row r="45" spans="1:10" ht="25.5" customHeight="1">
      <c r="A45" s="88">
        <v>2</v>
      </c>
      <c r="B45" s="103" t="s">
        <v>53</v>
      </c>
      <c r="C45" s="197" t="s">
        <v>54</v>
      </c>
      <c r="D45" s="197"/>
      <c r="E45" s="197"/>
      <c r="F45" s="104">
        <f>'03 3 Pol'!AE15</f>
        <v>0</v>
      </c>
      <c r="G45" s="105">
        <f>'03 3 Pol'!AF15</f>
        <v>0</v>
      </c>
      <c r="H45" s="105">
        <f t="shared" si="1"/>
        <v>0</v>
      </c>
      <c r="I45" s="105">
        <f t="shared" si="2"/>
        <v>0</v>
      </c>
      <c r="J45" s="106" t="str">
        <f t="shared" si="3"/>
        <v/>
      </c>
    </row>
    <row r="46" spans="1:10" ht="25.5" customHeight="1">
      <c r="A46" s="88">
        <v>3</v>
      </c>
      <c r="B46" s="107" t="s">
        <v>55</v>
      </c>
      <c r="C46" s="196" t="s">
        <v>54</v>
      </c>
      <c r="D46" s="196"/>
      <c r="E46" s="196"/>
      <c r="F46" s="108">
        <f>'03 3 Pol'!AE15</f>
        <v>0</v>
      </c>
      <c r="G46" s="101">
        <f>'03 3 Pol'!AF15</f>
        <v>0</v>
      </c>
      <c r="H46" s="101">
        <f t="shared" si="1"/>
        <v>0</v>
      </c>
      <c r="I46" s="101">
        <f t="shared" si="2"/>
        <v>0</v>
      </c>
      <c r="J46" s="102" t="str">
        <f t="shared" si="3"/>
        <v/>
      </c>
    </row>
    <row r="47" spans="1:10" ht="25.5" customHeight="1">
      <c r="A47" s="88">
        <v>2</v>
      </c>
      <c r="B47" s="103" t="s">
        <v>56</v>
      </c>
      <c r="C47" s="197" t="s">
        <v>57</v>
      </c>
      <c r="D47" s="197"/>
      <c r="E47" s="197"/>
      <c r="F47" s="104">
        <f>'04 4 Pol'!AE33</f>
        <v>0</v>
      </c>
      <c r="G47" s="105">
        <f>'04 4 Pol'!AF33</f>
        <v>0</v>
      </c>
      <c r="H47" s="105">
        <f t="shared" si="1"/>
        <v>0</v>
      </c>
      <c r="I47" s="105">
        <f t="shared" si="2"/>
        <v>0</v>
      </c>
      <c r="J47" s="106" t="str">
        <f t="shared" si="3"/>
        <v/>
      </c>
    </row>
    <row r="48" spans="1:10" ht="25.5" customHeight="1">
      <c r="A48" s="88">
        <v>3</v>
      </c>
      <c r="B48" s="107" t="s">
        <v>58</v>
      </c>
      <c r="C48" s="196" t="s">
        <v>57</v>
      </c>
      <c r="D48" s="196"/>
      <c r="E48" s="196"/>
      <c r="F48" s="108">
        <f>'04 4 Pol'!AE33</f>
        <v>0</v>
      </c>
      <c r="G48" s="101">
        <f>'04 4 Pol'!AF33</f>
        <v>0</v>
      </c>
      <c r="H48" s="101">
        <f t="shared" si="1"/>
        <v>0</v>
      </c>
      <c r="I48" s="101">
        <f t="shared" si="2"/>
        <v>0</v>
      </c>
      <c r="J48" s="102" t="str">
        <f t="shared" si="3"/>
        <v/>
      </c>
    </row>
    <row r="49" spans="1:10" ht="25.5" customHeight="1">
      <c r="A49" s="88">
        <v>2</v>
      </c>
      <c r="B49" s="103" t="s">
        <v>59</v>
      </c>
      <c r="C49" s="197" t="s">
        <v>60</v>
      </c>
      <c r="D49" s="197"/>
      <c r="E49" s="197"/>
      <c r="F49" s="104">
        <f>'05 5 Pol'!AE15</f>
        <v>0</v>
      </c>
      <c r="G49" s="105">
        <f>'05 5 Pol'!AF15</f>
        <v>0</v>
      </c>
      <c r="H49" s="105">
        <f t="shared" si="1"/>
        <v>0</v>
      </c>
      <c r="I49" s="105">
        <f t="shared" si="2"/>
        <v>0</v>
      </c>
      <c r="J49" s="106" t="str">
        <f t="shared" si="3"/>
        <v/>
      </c>
    </row>
    <row r="50" spans="1:10" ht="25.5" customHeight="1">
      <c r="A50" s="88">
        <v>3</v>
      </c>
      <c r="B50" s="107" t="s">
        <v>61</v>
      </c>
      <c r="C50" s="196" t="s">
        <v>60</v>
      </c>
      <c r="D50" s="196"/>
      <c r="E50" s="196"/>
      <c r="F50" s="108">
        <f>'05 5 Pol'!AE15</f>
        <v>0</v>
      </c>
      <c r="G50" s="101">
        <f>'05 5 Pol'!AF15</f>
        <v>0</v>
      </c>
      <c r="H50" s="101">
        <f t="shared" si="1"/>
        <v>0</v>
      </c>
      <c r="I50" s="101">
        <f t="shared" si="2"/>
        <v>0</v>
      </c>
      <c r="J50" s="102" t="str">
        <f t="shared" si="3"/>
        <v/>
      </c>
    </row>
    <row r="51" spans="1:10" ht="25.5" customHeight="1">
      <c r="A51" s="88">
        <v>2</v>
      </c>
      <c r="B51" s="103" t="s">
        <v>62</v>
      </c>
      <c r="C51" s="197" t="s">
        <v>63</v>
      </c>
      <c r="D51" s="197"/>
      <c r="E51" s="197"/>
      <c r="F51" s="104">
        <f>'06 6 Pol'!AE40</f>
        <v>0</v>
      </c>
      <c r="G51" s="105">
        <f>'06 6 Pol'!AF40</f>
        <v>0</v>
      </c>
      <c r="H51" s="105">
        <f t="shared" si="1"/>
        <v>0</v>
      </c>
      <c r="I51" s="105">
        <f t="shared" si="2"/>
        <v>0</v>
      </c>
      <c r="J51" s="106" t="str">
        <f t="shared" si="3"/>
        <v/>
      </c>
    </row>
    <row r="52" spans="1:10" ht="25.5" customHeight="1">
      <c r="A52" s="88">
        <v>3</v>
      </c>
      <c r="B52" s="107" t="s">
        <v>64</v>
      </c>
      <c r="C52" s="196" t="s">
        <v>63</v>
      </c>
      <c r="D52" s="196"/>
      <c r="E52" s="196"/>
      <c r="F52" s="108">
        <f>'06 6 Pol'!AE40</f>
        <v>0</v>
      </c>
      <c r="G52" s="101">
        <f>'06 6 Pol'!AF40</f>
        <v>0</v>
      </c>
      <c r="H52" s="101">
        <f t="shared" si="1"/>
        <v>0</v>
      </c>
      <c r="I52" s="101">
        <f t="shared" si="2"/>
        <v>0</v>
      </c>
      <c r="J52" s="102" t="str">
        <f t="shared" si="3"/>
        <v/>
      </c>
    </row>
    <row r="53" spans="1:10" ht="25.5" customHeight="1">
      <c r="A53" s="88">
        <v>2</v>
      </c>
      <c r="B53" s="103" t="s">
        <v>65</v>
      </c>
      <c r="C53" s="197" t="s">
        <v>66</v>
      </c>
      <c r="D53" s="197"/>
      <c r="E53" s="197"/>
      <c r="F53" s="104">
        <f>'07 7 Pol'!AE38</f>
        <v>0</v>
      </c>
      <c r="G53" s="105">
        <f>'07 7 Pol'!AF38</f>
        <v>0</v>
      </c>
      <c r="H53" s="105">
        <f t="shared" si="1"/>
        <v>0</v>
      </c>
      <c r="I53" s="105">
        <f t="shared" si="2"/>
        <v>0</v>
      </c>
      <c r="J53" s="106" t="str">
        <f t="shared" si="3"/>
        <v/>
      </c>
    </row>
    <row r="54" spans="1:10" ht="25.5" customHeight="1">
      <c r="A54" s="88">
        <v>3</v>
      </c>
      <c r="B54" s="107" t="s">
        <v>67</v>
      </c>
      <c r="C54" s="196" t="s">
        <v>66</v>
      </c>
      <c r="D54" s="196"/>
      <c r="E54" s="196"/>
      <c r="F54" s="108">
        <f>'07 7 Pol'!AE38</f>
        <v>0</v>
      </c>
      <c r="G54" s="101">
        <f>'07 7 Pol'!AF38</f>
        <v>0</v>
      </c>
      <c r="H54" s="101">
        <f t="shared" si="1"/>
        <v>0</v>
      </c>
      <c r="I54" s="101">
        <f t="shared" si="2"/>
        <v>0</v>
      </c>
      <c r="J54" s="102" t="str">
        <f t="shared" si="3"/>
        <v/>
      </c>
    </row>
    <row r="55" spans="1:10" ht="25.5" customHeight="1">
      <c r="A55" s="88">
        <v>2</v>
      </c>
      <c r="B55" s="103" t="s">
        <v>68</v>
      </c>
      <c r="C55" s="197" t="s">
        <v>69</v>
      </c>
      <c r="D55" s="197"/>
      <c r="E55" s="197"/>
      <c r="F55" s="104">
        <f>'08 8 Pol'!AE33</f>
        <v>0</v>
      </c>
      <c r="G55" s="105">
        <f>'08 8 Pol'!AF33</f>
        <v>0</v>
      </c>
      <c r="H55" s="105">
        <f t="shared" si="1"/>
        <v>0</v>
      </c>
      <c r="I55" s="105">
        <f t="shared" si="2"/>
        <v>0</v>
      </c>
      <c r="J55" s="106" t="str">
        <f t="shared" si="3"/>
        <v/>
      </c>
    </row>
    <row r="56" spans="1:10" ht="25.5" customHeight="1">
      <c r="A56" s="88">
        <v>3</v>
      </c>
      <c r="B56" s="107" t="s">
        <v>70</v>
      </c>
      <c r="C56" s="196" t="s">
        <v>69</v>
      </c>
      <c r="D56" s="196"/>
      <c r="E56" s="196"/>
      <c r="F56" s="108">
        <f>'08 8 Pol'!AE33</f>
        <v>0</v>
      </c>
      <c r="G56" s="101">
        <f>'08 8 Pol'!AF33</f>
        <v>0</v>
      </c>
      <c r="H56" s="101">
        <f t="shared" si="1"/>
        <v>0</v>
      </c>
      <c r="I56" s="101">
        <f t="shared" si="2"/>
        <v>0</v>
      </c>
      <c r="J56" s="102" t="str">
        <f t="shared" si="3"/>
        <v/>
      </c>
    </row>
    <row r="57" spans="1:10" ht="25.5" customHeight="1">
      <c r="A57" s="88">
        <v>2</v>
      </c>
      <c r="B57" s="103" t="s">
        <v>71</v>
      </c>
      <c r="C57" s="197" t="s">
        <v>72</v>
      </c>
      <c r="D57" s="197"/>
      <c r="E57" s="197"/>
      <c r="F57" s="104">
        <f>'09 9 Pol'!AE33</f>
        <v>0</v>
      </c>
      <c r="G57" s="105">
        <f>'09 9 Pol'!AF33</f>
        <v>0</v>
      </c>
      <c r="H57" s="105">
        <f t="shared" si="1"/>
        <v>0</v>
      </c>
      <c r="I57" s="105">
        <f t="shared" si="2"/>
        <v>0</v>
      </c>
      <c r="J57" s="106" t="str">
        <f t="shared" si="3"/>
        <v/>
      </c>
    </row>
    <row r="58" spans="1:10" ht="25.5" customHeight="1">
      <c r="A58" s="88">
        <v>3</v>
      </c>
      <c r="B58" s="107" t="s">
        <v>73</v>
      </c>
      <c r="C58" s="196" t="s">
        <v>72</v>
      </c>
      <c r="D58" s="196"/>
      <c r="E58" s="196"/>
      <c r="F58" s="108">
        <f>'09 9 Pol'!AE33</f>
        <v>0</v>
      </c>
      <c r="G58" s="101">
        <f>'09 9 Pol'!AF33</f>
        <v>0</v>
      </c>
      <c r="H58" s="101">
        <f t="shared" si="1"/>
        <v>0</v>
      </c>
      <c r="I58" s="101">
        <f t="shared" si="2"/>
        <v>0</v>
      </c>
      <c r="J58" s="102" t="str">
        <f t="shared" si="3"/>
        <v/>
      </c>
    </row>
    <row r="59" spans="1:10" ht="25.5" customHeight="1">
      <c r="A59" s="88"/>
      <c r="B59" s="193" t="s">
        <v>74</v>
      </c>
      <c r="C59" s="194"/>
      <c r="D59" s="194"/>
      <c r="E59" s="195"/>
      <c r="F59" s="109">
        <f>SUMIF(A39:A58,"=1",F39:F58)</f>
        <v>0</v>
      </c>
      <c r="G59" s="110">
        <f>SUMIF(A39:A58,"=1",G39:G58)</f>
        <v>0</v>
      </c>
      <c r="H59" s="110">
        <f>SUMIF(A39:A58,"=1",H39:H58)</f>
        <v>0</v>
      </c>
      <c r="I59" s="110">
        <f>SUMIF(A39:A58,"=1",I39:I58)</f>
        <v>0</v>
      </c>
      <c r="J59" s="111">
        <f>SUMIF(A39:A58,"=1",J39:J58)</f>
        <v>0</v>
      </c>
    </row>
    <row r="61" spans="1:10">
      <c r="A61" t="s">
        <v>76</v>
      </c>
      <c r="B61" t="s">
        <v>77</v>
      </c>
    </row>
    <row r="62" spans="1:10">
      <c r="A62" t="s">
        <v>78</v>
      </c>
      <c r="B62" t="s">
        <v>79</v>
      </c>
    </row>
    <row r="63" spans="1:10">
      <c r="A63" t="s">
        <v>80</v>
      </c>
      <c r="B63" t="s">
        <v>81</v>
      </c>
    </row>
    <row r="64" spans="1:10">
      <c r="A64" t="s">
        <v>78</v>
      </c>
      <c r="B64" t="s">
        <v>82</v>
      </c>
    </row>
    <row r="65" spans="1:2">
      <c r="A65" t="s">
        <v>80</v>
      </c>
      <c r="B65" t="s">
        <v>83</v>
      </c>
    </row>
    <row r="66" spans="1:2">
      <c r="A66" t="s">
        <v>78</v>
      </c>
      <c r="B66" t="s">
        <v>84</v>
      </c>
    </row>
    <row r="67" spans="1:2">
      <c r="A67" t="s">
        <v>80</v>
      </c>
      <c r="B67" t="s">
        <v>85</v>
      </c>
    </row>
    <row r="68" spans="1:2">
      <c r="A68" t="s">
        <v>78</v>
      </c>
      <c r="B68" t="s">
        <v>86</v>
      </c>
    </row>
    <row r="69" spans="1:2">
      <c r="A69" t="s">
        <v>80</v>
      </c>
      <c r="B69" t="s">
        <v>87</v>
      </c>
    </row>
    <row r="70" spans="1:2">
      <c r="A70" t="s">
        <v>78</v>
      </c>
      <c r="B70" t="s">
        <v>88</v>
      </c>
    </row>
    <row r="71" spans="1:2">
      <c r="A71" t="s">
        <v>80</v>
      </c>
      <c r="B71" t="s">
        <v>89</v>
      </c>
    </row>
    <row r="72" spans="1:2">
      <c r="A72" t="s">
        <v>78</v>
      </c>
      <c r="B72" t="s">
        <v>90</v>
      </c>
    </row>
    <row r="73" spans="1:2">
      <c r="A73" t="s">
        <v>80</v>
      </c>
      <c r="B73" t="s">
        <v>91</v>
      </c>
    </row>
    <row r="74" spans="1:2">
      <c r="A74" t="s">
        <v>78</v>
      </c>
      <c r="B74" t="s">
        <v>92</v>
      </c>
    </row>
    <row r="75" spans="1:2">
      <c r="A75" t="s">
        <v>80</v>
      </c>
      <c r="B75" t="s">
        <v>93</v>
      </c>
    </row>
    <row r="76" spans="1:2">
      <c r="A76" t="s">
        <v>78</v>
      </c>
      <c r="B76" t="s">
        <v>94</v>
      </c>
    </row>
    <row r="77" spans="1:2">
      <c r="A77" t="s">
        <v>80</v>
      </c>
      <c r="B77" t="s">
        <v>95</v>
      </c>
    </row>
    <row r="78" spans="1:2">
      <c r="A78" t="s">
        <v>78</v>
      </c>
      <c r="B78" t="s">
        <v>96</v>
      </c>
    </row>
    <row r="79" spans="1:2">
      <c r="A79" t="s">
        <v>80</v>
      </c>
      <c r="B79" t="s">
        <v>97</v>
      </c>
    </row>
    <row r="82" spans="1:10" ht="15.75">
      <c r="B82" s="120" t="s">
        <v>98</v>
      </c>
    </row>
    <row r="84" spans="1:10" ht="25.5" customHeight="1">
      <c r="A84" s="122"/>
      <c r="B84" s="125" t="s">
        <v>17</v>
      </c>
      <c r="C84" s="125" t="s">
        <v>5</v>
      </c>
      <c r="D84" s="126"/>
      <c r="E84" s="126"/>
      <c r="F84" s="127" t="s">
        <v>99</v>
      </c>
      <c r="G84" s="127"/>
      <c r="H84" s="127"/>
      <c r="I84" s="127" t="s">
        <v>29</v>
      </c>
      <c r="J84" s="127" t="s">
        <v>0</v>
      </c>
    </row>
    <row r="85" spans="1:10" ht="36.75" customHeight="1">
      <c r="A85" s="123"/>
      <c r="B85" s="128" t="s">
        <v>49</v>
      </c>
      <c r="C85" s="191" t="s">
        <v>100</v>
      </c>
      <c r="D85" s="192"/>
      <c r="E85" s="192"/>
      <c r="F85" s="136" t="s">
        <v>24</v>
      </c>
      <c r="G85" s="129"/>
      <c r="H85" s="129"/>
      <c r="I85" s="129">
        <f>'01 1 Pol'!G8+'02 2 Pol'!G8+'06 6 Pol'!G8+'07 7 Pol'!G8+'08 8 Pol'!G8+'09 9 Pol'!G8</f>
        <v>0</v>
      </c>
      <c r="J85" s="134" t="str">
        <f>IF(I93=0,"",I85/I93*100)</f>
        <v/>
      </c>
    </row>
    <row r="86" spans="1:10" ht="36.75" customHeight="1">
      <c r="A86" s="123"/>
      <c r="B86" s="128" t="s">
        <v>58</v>
      </c>
      <c r="C86" s="191" t="s">
        <v>101</v>
      </c>
      <c r="D86" s="192"/>
      <c r="E86" s="192"/>
      <c r="F86" s="136" t="s">
        <v>24</v>
      </c>
      <c r="G86" s="129"/>
      <c r="H86" s="129"/>
      <c r="I86" s="129">
        <f>'04 4 Pol'!G8</f>
        <v>0</v>
      </c>
      <c r="J86" s="134" t="str">
        <f>IF(I93=0,"",I86/I93*100)</f>
        <v/>
      </c>
    </row>
    <row r="87" spans="1:10" ht="36.75" customHeight="1">
      <c r="A87" s="123"/>
      <c r="B87" s="128" t="s">
        <v>61</v>
      </c>
      <c r="C87" s="191" t="s">
        <v>102</v>
      </c>
      <c r="D87" s="192"/>
      <c r="E87" s="192"/>
      <c r="F87" s="136" t="s">
        <v>24</v>
      </c>
      <c r="G87" s="129"/>
      <c r="H87" s="129"/>
      <c r="I87" s="129">
        <f>'01 1 Pol'!G23+'02 2 Pol'!G25+'03 3 Pol'!G8+'06 6 Pol'!G23+'07 7 Pol'!G23+'08 8 Pol'!G23+'09 9 Pol'!G23</f>
        <v>0</v>
      </c>
      <c r="J87" s="134" t="str">
        <f>IF(I93=0,"",I87/I93*100)</f>
        <v/>
      </c>
    </row>
    <row r="88" spans="1:10" ht="36.75" customHeight="1">
      <c r="A88" s="123"/>
      <c r="B88" s="128" t="s">
        <v>103</v>
      </c>
      <c r="C88" s="191" t="s">
        <v>104</v>
      </c>
      <c r="D88" s="192"/>
      <c r="E88" s="192"/>
      <c r="F88" s="136" t="s">
        <v>24</v>
      </c>
      <c r="G88" s="129"/>
      <c r="H88" s="129"/>
      <c r="I88" s="129">
        <f>'04 4 Pol'!G12+'05 5 Pol'!G8</f>
        <v>0</v>
      </c>
      <c r="J88" s="134" t="str">
        <f>IF(I93=0,"",I88/I93*100)</f>
        <v/>
      </c>
    </row>
    <row r="89" spans="1:10" ht="36.75" customHeight="1">
      <c r="A89" s="123"/>
      <c r="B89" s="128" t="s">
        <v>105</v>
      </c>
      <c r="C89" s="191" t="s">
        <v>106</v>
      </c>
      <c r="D89" s="192"/>
      <c r="E89" s="192"/>
      <c r="F89" s="136" t="s">
        <v>24</v>
      </c>
      <c r="G89" s="129"/>
      <c r="H89" s="129"/>
      <c r="I89" s="129">
        <f>'01 1 Pol'!G39+'02 2 Pol'!G39</f>
        <v>0</v>
      </c>
      <c r="J89" s="134" t="str">
        <f>IF(I93=0,"",I89/I93*100)</f>
        <v/>
      </c>
    </row>
    <row r="90" spans="1:10" ht="36.75" customHeight="1">
      <c r="A90" s="123"/>
      <c r="B90" s="128" t="s">
        <v>107</v>
      </c>
      <c r="C90" s="191" t="s">
        <v>108</v>
      </c>
      <c r="D90" s="192"/>
      <c r="E90" s="192"/>
      <c r="F90" s="136" t="s">
        <v>24</v>
      </c>
      <c r="G90" s="129"/>
      <c r="H90" s="129"/>
      <c r="I90" s="129">
        <f>'04 4 Pol'!G20</f>
        <v>0</v>
      </c>
      <c r="J90" s="134" t="str">
        <f>IF(I93=0,"",I90/I93*100)</f>
        <v/>
      </c>
    </row>
    <row r="91" spans="1:10" ht="36.75" customHeight="1">
      <c r="A91" s="123"/>
      <c r="B91" s="128" t="s">
        <v>109</v>
      </c>
      <c r="C91" s="191" t="s">
        <v>110</v>
      </c>
      <c r="D91" s="192"/>
      <c r="E91" s="192"/>
      <c r="F91" s="136" t="s">
        <v>24</v>
      </c>
      <c r="G91" s="129"/>
      <c r="H91" s="129"/>
      <c r="I91" s="129">
        <f>'01 1 Pol'!G42+'02 2 Pol'!G42+'03 3 Pol'!G11+'04 4 Pol'!G24+'05 5 Pol'!G11+'06 6 Pol'!G36+'07 7 Pol'!G34+'08 8 Pol'!G29+'09 9 Pol'!G29</f>
        <v>0</v>
      </c>
      <c r="J91" s="134" t="str">
        <f>IF(I93=0,"",I91/I93*100)</f>
        <v/>
      </c>
    </row>
    <row r="92" spans="1:10" ht="36.75" customHeight="1">
      <c r="A92" s="123"/>
      <c r="B92" s="128" t="s">
        <v>111</v>
      </c>
      <c r="C92" s="191" t="s">
        <v>112</v>
      </c>
      <c r="D92" s="192"/>
      <c r="E92" s="192"/>
      <c r="F92" s="136" t="s">
        <v>113</v>
      </c>
      <c r="G92" s="129"/>
      <c r="H92" s="129"/>
      <c r="I92" s="129">
        <f>'02 2 Pol'!G45+'04 4 Pol'!G27</f>
        <v>0</v>
      </c>
      <c r="J92" s="134" t="str">
        <f>IF(I93=0,"",I92/I93*100)</f>
        <v/>
      </c>
    </row>
    <row r="93" spans="1:10" ht="25.5" customHeight="1">
      <c r="A93" s="124"/>
      <c r="B93" s="130" t="s">
        <v>1</v>
      </c>
      <c r="C93" s="131"/>
      <c r="D93" s="132"/>
      <c r="E93" s="132"/>
      <c r="F93" s="137"/>
      <c r="G93" s="133"/>
      <c r="H93" s="133"/>
      <c r="I93" s="133">
        <f>SUM(I85:I92)</f>
        <v>0</v>
      </c>
      <c r="J93" s="135">
        <f>SUM(J85:J92)</f>
        <v>0</v>
      </c>
    </row>
    <row r="94" spans="1:10">
      <c r="F94" s="86"/>
      <c r="G94" s="86"/>
      <c r="H94" s="86"/>
      <c r="I94" s="86"/>
      <c r="J94" s="87"/>
    </row>
    <row r="95" spans="1:10">
      <c r="F95" s="86"/>
      <c r="G95" s="86"/>
      <c r="H95" s="86"/>
      <c r="I95" s="86"/>
      <c r="J95" s="87"/>
    </row>
    <row r="96" spans="1:10">
      <c r="F96" s="86"/>
      <c r="G96" s="86"/>
      <c r="H96" s="86"/>
      <c r="I96" s="86"/>
      <c r="J96" s="87"/>
    </row>
  </sheetData>
  <sheetProtection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0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89:E89"/>
    <mergeCell ref="C90:E90"/>
    <mergeCell ref="C91:E91"/>
    <mergeCell ref="C92:E92"/>
    <mergeCell ref="B59:E59"/>
    <mergeCell ref="C85:E85"/>
    <mergeCell ref="C86:E86"/>
    <mergeCell ref="C87:E87"/>
    <mergeCell ref="C88:E88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7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>
      <c r="A1" s="242" t="s">
        <v>6</v>
      </c>
      <c r="B1" s="242"/>
      <c r="C1" s="243"/>
      <c r="D1" s="242"/>
      <c r="E1" s="242"/>
      <c r="F1" s="242"/>
      <c r="G1" s="242"/>
    </row>
    <row r="2" spans="1:7" ht="24.95" customHeight="1">
      <c r="A2" s="50" t="s">
        <v>7</v>
      </c>
      <c r="B2" s="49"/>
      <c r="C2" s="244"/>
      <c r="D2" s="244"/>
      <c r="E2" s="244"/>
      <c r="F2" s="244"/>
      <c r="G2" s="245"/>
    </row>
    <row r="3" spans="1:7" ht="24.95" customHeight="1">
      <c r="A3" s="50" t="s">
        <v>8</v>
      </c>
      <c r="B3" s="49"/>
      <c r="C3" s="244"/>
      <c r="D3" s="244"/>
      <c r="E3" s="244"/>
      <c r="F3" s="244"/>
      <c r="G3" s="245"/>
    </row>
    <row r="4" spans="1:7" ht="24.95" customHeight="1">
      <c r="A4" s="50" t="s">
        <v>9</v>
      </c>
      <c r="B4" s="49"/>
      <c r="C4" s="244"/>
      <c r="D4" s="244"/>
      <c r="E4" s="244"/>
      <c r="F4" s="244"/>
      <c r="G4" s="245"/>
    </row>
    <row r="5" spans="1:7">
      <c r="B5" s="4"/>
      <c r="C5" s="5"/>
      <c r="D5" s="6"/>
    </row>
  </sheetData>
  <sheetProtection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20" activePane="bottomLeft" state="frozen"/>
      <selection pane="bottomLeft" activeCell="F43" sqref="F43"/>
    </sheetView>
  </sheetViews>
  <sheetFormatPr defaultRowHeight="12.75" outlineLevelRow="1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48" t="s">
        <v>116</v>
      </c>
      <c r="B1" s="248"/>
      <c r="C1" s="248"/>
      <c r="D1" s="248"/>
      <c r="E1" s="248"/>
      <c r="F1" s="248"/>
      <c r="G1" s="248"/>
      <c r="AG1" t="s">
        <v>117</v>
      </c>
    </row>
    <row r="2" spans="1:60" ht="25.15" customHeight="1">
      <c r="A2" s="139" t="s">
        <v>7</v>
      </c>
      <c r="B2" s="49" t="s">
        <v>43</v>
      </c>
      <c r="C2" s="249" t="s">
        <v>44</v>
      </c>
      <c r="D2" s="250"/>
      <c r="E2" s="250"/>
      <c r="F2" s="250"/>
      <c r="G2" s="251"/>
      <c r="AG2" t="s">
        <v>118</v>
      </c>
    </row>
    <row r="3" spans="1:60" ht="25.15" customHeight="1">
      <c r="A3" s="139" t="s">
        <v>8</v>
      </c>
      <c r="B3" s="49" t="s">
        <v>47</v>
      </c>
      <c r="C3" s="249" t="s">
        <v>48</v>
      </c>
      <c r="D3" s="250"/>
      <c r="E3" s="250"/>
      <c r="F3" s="250"/>
      <c r="G3" s="251"/>
      <c r="AC3" s="121" t="s">
        <v>118</v>
      </c>
      <c r="AG3" t="s">
        <v>119</v>
      </c>
    </row>
    <row r="4" spans="1:60" ht="25.15" customHeight="1">
      <c r="A4" s="140" t="s">
        <v>9</v>
      </c>
      <c r="B4" s="141" t="s">
        <v>49</v>
      </c>
      <c r="C4" s="252" t="s">
        <v>48</v>
      </c>
      <c r="D4" s="253"/>
      <c r="E4" s="253"/>
      <c r="F4" s="253"/>
      <c r="G4" s="254"/>
      <c r="AG4" t="s">
        <v>120</v>
      </c>
    </row>
    <row r="5" spans="1:60">
      <c r="D5" s="10"/>
    </row>
    <row r="6" spans="1:60" ht="38.25">
      <c r="A6" s="143" t="s">
        <v>121</v>
      </c>
      <c r="B6" s="145" t="s">
        <v>122</v>
      </c>
      <c r="C6" s="145" t="s">
        <v>123</v>
      </c>
      <c r="D6" s="144" t="s">
        <v>124</v>
      </c>
      <c r="E6" s="143" t="s">
        <v>125</v>
      </c>
      <c r="F6" s="142" t="s">
        <v>126</v>
      </c>
      <c r="G6" s="143" t="s">
        <v>29</v>
      </c>
      <c r="H6" s="146" t="s">
        <v>30</v>
      </c>
      <c r="I6" s="146" t="s">
        <v>127</v>
      </c>
      <c r="J6" s="146" t="s">
        <v>31</v>
      </c>
      <c r="K6" s="146" t="s">
        <v>128</v>
      </c>
      <c r="L6" s="146" t="s">
        <v>129</v>
      </c>
      <c r="M6" s="146" t="s">
        <v>130</v>
      </c>
      <c r="N6" s="146" t="s">
        <v>131</v>
      </c>
      <c r="O6" s="146" t="s">
        <v>132</v>
      </c>
      <c r="P6" s="146" t="s">
        <v>133</v>
      </c>
      <c r="Q6" s="146" t="s">
        <v>134</v>
      </c>
      <c r="R6" s="146" t="s">
        <v>135</v>
      </c>
      <c r="S6" s="146" t="s">
        <v>136</v>
      </c>
      <c r="T6" s="146" t="s">
        <v>137</v>
      </c>
      <c r="U6" s="146" t="s">
        <v>138</v>
      </c>
      <c r="V6" s="146" t="s">
        <v>139</v>
      </c>
      <c r="W6" s="146" t="s">
        <v>140</v>
      </c>
      <c r="X6" s="146" t="s">
        <v>141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</row>
    <row r="8" spans="1:60">
      <c r="A8" s="161" t="s">
        <v>142</v>
      </c>
      <c r="B8" s="162" t="s">
        <v>49</v>
      </c>
      <c r="C8" s="176" t="s">
        <v>100</v>
      </c>
      <c r="D8" s="163"/>
      <c r="E8" s="164"/>
      <c r="F8" s="165"/>
      <c r="G8" s="165">
        <f>SUMIF(AG9:AG22,"&lt;&gt;NOR",G9:G22)</f>
        <v>0</v>
      </c>
      <c r="H8" s="165"/>
      <c r="I8" s="165">
        <f>SUM(I9:I22)</f>
        <v>0</v>
      </c>
      <c r="J8" s="165"/>
      <c r="K8" s="165">
        <f>SUM(K9:K22)</f>
        <v>191620.80000000002</v>
      </c>
      <c r="L8" s="165"/>
      <c r="M8" s="165">
        <f>SUM(M9:M22)</f>
        <v>0</v>
      </c>
      <c r="N8" s="164"/>
      <c r="O8" s="164">
        <f>SUM(O9:O22)</f>
        <v>0</v>
      </c>
      <c r="P8" s="164"/>
      <c r="Q8" s="164">
        <f>SUM(Q9:Q22)</f>
        <v>0</v>
      </c>
      <c r="R8" s="165"/>
      <c r="S8" s="165"/>
      <c r="T8" s="166"/>
      <c r="U8" s="160"/>
      <c r="V8" s="160">
        <f>SUM(V9:V22)</f>
        <v>165.28</v>
      </c>
      <c r="W8" s="160"/>
      <c r="X8" s="160"/>
      <c r="AG8" t="s">
        <v>143</v>
      </c>
    </row>
    <row r="9" spans="1:60" outlineLevel="1">
      <c r="A9" s="167">
        <v>1</v>
      </c>
      <c r="B9" s="168" t="s">
        <v>144</v>
      </c>
      <c r="C9" s="177" t="s">
        <v>145</v>
      </c>
      <c r="D9" s="169" t="s">
        <v>146</v>
      </c>
      <c r="E9" s="170">
        <v>408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138</v>
      </c>
      <c r="K9" s="172">
        <f>ROUND(E9*J9,2)</f>
        <v>56304</v>
      </c>
      <c r="L9" s="172">
        <v>21</v>
      </c>
      <c r="M9" s="172">
        <f>G9*(1+L9/100)</f>
        <v>0</v>
      </c>
      <c r="N9" s="170">
        <v>0</v>
      </c>
      <c r="O9" s="170">
        <f>ROUND(E9*N9,2)</f>
        <v>0</v>
      </c>
      <c r="P9" s="170">
        <v>0</v>
      </c>
      <c r="Q9" s="170">
        <f>ROUND(E9*P9,2)</f>
        <v>0</v>
      </c>
      <c r="R9" s="172" t="s">
        <v>147</v>
      </c>
      <c r="S9" s="172" t="s">
        <v>148</v>
      </c>
      <c r="T9" s="173" t="s">
        <v>148</v>
      </c>
      <c r="U9" s="157">
        <v>0.223</v>
      </c>
      <c r="V9" s="157">
        <f>ROUND(E9*U9,2)</f>
        <v>90.98</v>
      </c>
      <c r="W9" s="157"/>
      <c r="X9" s="157" t="s">
        <v>149</v>
      </c>
      <c r="Y9" s="147"/>
      <c r="Z9" s="147"/>
      <c r="AA9" s="147"/>
      <c r="AB9" s="147"/>
      <c r="AC9" s="147"/>
      <c r="AD9" s="147"/>
      <c r="AE9" s="147"/>
      <c r="AF9" s="147"/>
      <c r="AG9" s="147" t="s">
        <v>150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54"/>
      <c r="B10" s="155"/>
      <c r="C10" s="246" t="s">
        <v>151</v>
      </c>
      <c r="D10" s="247"/>
      <c r="E10" s="247"/>
      <c r="F10" s="247"/>
      <c r="G10" s="24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47"/>
      <c r="Z10" s="147"/>
      <c r="AA10" s="147"/>
      <c r="AB10" s="147"/>
      <c r="AC10" s="147"/>
      <c r="AD10" s="147"/>
      <c r="AE10" s="147"/>
      <c r="AF10" s="147"/>
      <c r="AG10" s="147" t="s">
        <v>152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74" t="str">
        <f>C10</f>
        <v>s přemístěním výkopku v příčných profilech na vzdálenost do 15 m nebo s naložením na dopravní prostředek.</v>
      </c>
      <c r="BB10" s="147"/>
      <c r="BC10" s="147"/>
      <c r="BD10" s="147"/>
      <c r="BE10" s="147"/>
      <c r="BF10" s="147"/>
      <c r="BG10" s="147"/>
      <c r="BH10" s="147"/>
    </row>
    <row r="11" spans="1:60" outlineLevel="1">
      <c r="A11" s="154"/>
      <c r="B11" s="155"/>
      <c r="C11" s="178" t="s">
        <v>153</v>
      </c>
      <c r="D11" s="158"/>
      <c r="E11" s="159">
        <v>408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47"/>
      <c r="Z11" s="147"/>
      <c r="AA11" s="147"/>
      <c r="AB11" s="147"/>
      <c r="AC11" s="147"/>
      <c r="AD11" s="147"/>
      <c r="AE11" s="147"/>
      <c r="AF11" s="147"/>
      <c r="AG11" s="147" t="s">
        <v>154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>
      <c r="A12" s="167">
        <v>2</v>
      </c>
      <c r="B12" s="168" t="s">
        <v>155</v>
      </c>
      <c r="C12" s="177" t="s">
        <v>156</v>
      </c>
      <c r="D12" s="169" t="s">
        <v>146</v>
      </c>
      <c r="E12" s="170">
        <v>408</v>
      </c>
      <c r="F12" s="171"/>
      <c r="G12" s="172">
        <f>ROUND(E12*F12,2)</f>
        <v>0</v>
      </c>
      <c r="H12" s="171">
        <v>0</v>
      </c>
      <c r="I12" s="172">
        <f>ROUND(E12*H12,2)</f>
        <v>0</v>
      </c>
      <c r="J12" s="171">
        <v>51.2</v>
      </c>
      <c r="K12" s="172">
        <f>ROUND(E12*J12,2)</f>
        <v>20889.599999999999</v>
      </c>
      <c r="L12" s="172">
        <v>21</v>
      </c>
      <c r="M12" s="172">
        <f>G12*(1+L12/100)</f>
        <v>0</v>
      </c>
      <c r="N12" s="170">
        <v>0</v>
      </c>
      <c r="O12" s="170">
        <f>ROUND(E12*N12,2)</f>
        <v>0</v>
      </c>
      <c r="P12" s="170">
        <v>0</v>
      </c>
      <c r="Q12" s="170">
        <f>ROUND(E12*P12,2)</f>
        <v>0</v>
      </c>
      <c r="R12" s="172" t="s">
        <v>147</v>
      </c>
      <c r="S12" s="172" t="s">
        <v>148</v>
      </c>
      <c r="T12" s="173" t="s">
        <v>148</v>
      </c>
      <c r="U12" s="157">
        <v>8.7999999999999995E-2</v>
      </c>
      <c r="V12" s="157">
        <f>ROUND(E12*U12,2)</f>
        <v>35.9</v>
      </c>
      <c r="W12" s="157"/>
      <c r="X12" s="157" t="s">
        <v>149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150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>
      <c r="A13" s="154"/>
      <c r="B13" s="155"/>
      <c r="C13" s="246" t="s">
        <v>151</v>
      </c>
      <c r="D13" s="247"/>
      <c r="E13" s="247"/>
      <c r="F13" s="247"/>
      <c r="G13" s="24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47"/>
      <c r="Z13" s="147"/>
      <c r="AA13" s="147"/>
      <c r="AB13" s="147"/>
      <c r="AC13" s="147"/>
      <c r="AD13" s="147"/>
      <c r="AE13" s="147"/>
      <c r="AF13" s="147"/>
      <c r="AG13" s="147" t="s">
        <v>152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74" t="str">
        <f>C13</f>
        <v>s přemístěním výkopku v příčných profilech na vzdálenost do 15 m nebo s naložením na dopravní prostředek.</v>
      </c>
      <c r="BB13" s="147"/>
      <c r="BC13" s="147"/>
      <c r="BD13" s="147"/>
      <c r="BE13" s="147"/>
      <c r="BF13" s="147"/>
      <c r="BG13" s="147"/>
      <c r="BH13" s="147"/>
    </row>
    <row r="14" spans="1:60" outlineLevel="1">
      <c r="A14" s="154"/>
      <c r="B14" s="155"/>
      <c r="C14" s="178" t="s">
        <v>157</v>
      </c>
      <c r="D14" s="158"/>
      <c r="E14" s="159">
        <v>408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47"/>
      <c r="Z14" s="147"/>
      <c r="AA14" s="147"/>
      <c r="AB14" s="147"/>
      <c r="AC14" s="147"/>
      <c r="AD14" s="147"/>
      <c r="AE14" s="147"/>
      <c r="AF14" s="147"/>
      <c r="AG14" s="147" t="s">
        <v>154</v>
      </c>
      <c r="AH14" s="147">
        <v>5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>
      <c r="A15" s="167">
        <v>3</v>
      </c>
      <c r="B15" s="168" t="s">
        <v>158</v>
      </c>
      <c r="C15" s="177" t="s">
        <v>159</v>
      </c>
      <c r="D15" s="169" t="s">
        <v>146</v>
      </c>
      <c r="E15" s="170">
        <v>408</v>
      </c>
      <c r="F15" s="171"/>
      <c r="G15" s="172">
        <f>ROUND(E15*F15,2)</f>
        <v>0</v>
      </c>
      <c r="H15" s="171">
        <v>0</v>
      </c>
      <c r="I15" s="172">
        <f>ROUND(E15*H15,2)</f>
        <v>0</v>
      </c>
      <c r="J15" s="171">
        <v>196.5</v>
      </c>
      <c r="K15" s="172">
        <f>ROUND(E15*J15,2)</f>
        <v>80172</v>
      </c>
      <c r="L15" s="172">
        <v>21</v>
      </c>
      <c r="M15" s="172">
        <f>G15*(1+L15/100)</f>
        <v>0</v>
      </c>
      <c r="N15" s="170">
        <v>0</v>
      </c>
      <c r="O15" s="170">
        <f>ROUND(E15*N15,2)</f>
        <v>0</v>
      </c>
      <c r="P15" s="170">
        <v>0</v>
      </c>
      <c r="Q15" s="170">
        <f>ROUND(E15*P15,2)</f>
        <v>0</v>
      </c>
      <c r="R15" s="172" t="s">
        <v>147</v>
      </c>
      <c r="S15" s="172" t="s">
        <v>148</v>
      </c>
      <c r="T15" s="173" t="s">
        <v>148</v>
      </c>
      <c r="U15" s="157">
        <v>1.0999999999999999E-2</v>
      </c>
      <c r="V15" s="157">
        <f>ROUND(E15*U15,2)</f>
        <v>4.49</v>
      </c>
      <c r="W15" s="157"/>
      <c r="X15" s="157" t="s">
        <v>149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150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>
      <c r="A16" s="154"/>
      <c r="B16" s="155"/>
      <c r="C16" s="246" t="s">
        <v>160</v>
      </c>
      <c r="D16" s="247"/>
      <c r="E16" s="247"/>
      <c r="F16" s="247"/>
      <c r="G16" s="24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47"/>
      <c r="Z16" s="147"/>
      <c r="AA16" s="147"/>
      <c r="AB16" s="147"/>
      <c r="AC16" s="147"/>
      <c r="AD16" s="147"/>
      <c r="AE16" s="147"/>
      <c r="AF16" s="147"/>
      <c r="AG16" s="147" t="s">
        <v>152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>
      <c r="A17" s="154"/>
      <c r="B17" s="155"/>
      <c r="C17" s="178" t="s">
        <v>157</v>
      </c>
      <c r="D17" s="158"/>
      <c r="E17" s="159">
        <v>408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47"/>
      <c r="Z17" s="147"/>
      <c r="AA17" s="147"/>
      <c r="AB17" s="147"/>
      <c r="AC17" s="147"/>
      <c r="AD17" s="147"/>
      <c r="AE17" s="147"/>
      <c r="AF17" s="147"/>
      <c r="AG17" s="147" t="s">
        <v>154</v>
      </c>
      <c r="AH17" s="147">
        <v>5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ht="22.5" outlineLevel="1">
      <c r="A18" s="167">
        <v>4</v>
      </c>
      <c r="B18" s="168" t="s">
        <v>161</v>
      </c>
      <c r="C18" s="177" t="s">
        <v>162</v>
      </c>
      <c r="D18" s="169" t="s">
        <v>146</v>
      </c>
      <c r="E18" s="170">
        <v>408</v>
      </c>
      <c r="F18" s="171"/>
      <c r="G18" s="172">
        <f>ROUND(E18*F18,2)</f>
        <v>0</v>
      </c>
      <c r="H18" s="171">
        <v>0</v>
      </c>
      <c r="I18" s="172">
        <f>ROUND(E18*H18,2)</f>
        <v>0</v>
      </c>
      <c r="J18" s="171">
        <v>18.899999999999999</v>
      </c>
      <c r="K18" s="172">
        <f>ROUND(E18*J18,2)</f>
        <v>7711.2</v>
      </c>
      <c r="L18" s="172">
        <v>21</v>
      </c>
      <c r="M18" s="172">
        <f>G18*(1+L18/100)</f>
        <v>0</v>
      </c>
      <c r="N18" s="170">
        <v>0</v>
      </c>
      <c r="O18" s="170">
        <f>ROUND(E18*N18,2)</f>
        <v>0</v>
      </c>
      <c r="P18" s="170">
        <v>0</v>
      </c>
      <c r="Q18" s="170">
        <f>ROUND(E18*P18,2)</f>
        <v>0</v>
      </c>
      <c r="R18" s="172" t="s">
        <v>147</v>
      </c>
      <c r="S18" s="172" t="s">
        <v>148</v>
      </c>
      <c r="T18" s="173" t="s">
        <v>148</v>
      </c>
      <c r="U18" s="157">
        <v>8.9999999999999993E-3</v>
      </c>
      <c r="V18" s="157">
        <f>ROUND(E18*U18,2)</f>
        <v>3.67</v>
      </c>
      <c r="W18" s="157"/>
      <c r="X18" s="157" t="s">
        <v>149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150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>
      <c r="A19" s="154"/>
      <c r="B19" s="155"/>
      <c r="C19" s="178" t="s">
        <v>157</v>
      </c>
      <c r="D19" s="158"/>
      <c r="E19" s="159">
        <v>408</v>
      </c>
      <c r="F19" s="157"/>
      <c r="G19" s="15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47"/>
      <c r="Z19" s="147"/>
      <c r="AA19" s="147"/>
      <c r="AB19" s="147"/>
      <c r="AC19" s="147"/>
      <c r="AD19" s="147"/>
      <c r="AE19" s="147"/>
      <c r="AF19" s="147"/>
      <c r="AG19" s="147" t="s">
        <v>154</v>
      </c>
      <c r="AH19" s="147">
        <v>5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>
      <c r="A20" s="167">
        <v>5</v>
      </c>
      <c r="B20" s="168" t="s">
        <v>163</v>
      </c>
      <c r="C20" s="177" t="s">
        <v>164</v>
      </c>
      <c r="D20" s="169" t="s">
        <v>165</v>
      </c>
      <c r="E20" s="170">
        <v>1680</v>
      </c>
      <c r="F20" s="171"/>
      <c r="G20" s="172">
        <f>ROUND(E20*F20,2)</f>
        <v>0</v>
      </c>
      <c r="H20" s="171">
        <v>0</v>
      </c>
      <c r="I20" s="172">
        <f>ROUND(E20*H20,2)</f>
        <v>0</v>
      </c>
      <c r="J20" s="171">
        <v>15.8</v>
      </c>
      <c r="K20" s="172">
        <f>ROUND(E20*J20,2)</f>
        <v>26544</v>
      </c>
      <c r="L20" s="172">
        <v>21</v>
      </c>
      <c r="M20" s="172">
        <f>G20*(1+L20/100)</f>
        <v>0</v>
      </c>
      <c r="N20" s="170">
        <v>0</v>
      </c>
      <c r="O20" s="170">
        <f>ROUND(E20*N20,2)</f>
        <v>0</v>
      </c>
      <c r="P20" s="170">
        <v>0</v>
      </c>
      <c r="Q20" s="170">
        <f>ROUND(E20*P20,2)</f>
        <v>0</v>
      </c>
      <c r="R20" s="172" t="s">
        <v>147</v>
      </c>
      <c r="S20" s="172" t="s">
        <v>148</v>
      </c>
      <c r="T20" s="173" t="s">
        <v>148</v>
      </c>
      <c r="U20" s="157">
        <v>1.7999999999999999E-2</v>
      </c>
      <c r="V20" s="157">
        <f>ROUND(E20*U20,2)</f>
        <v>30.24</v>
      </c>
      <c r="W20" s="157"/>
      <c r="X20" s="157" t="s">
        <v>149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150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>
      <c r="A21" s="154"/>
      <c r="B21" s="155"/>
      <c r="C21" s="246" t="s">
        <v>166</v>
      </c>
      <c r="D21" s="247"/>
      <c r="E21" s="247"/>
      <c r="F21" s="247"/>
      <c r="G21" s="247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47"/>
      <c r="Z21" s="147"/>
      <c r="AA21" s="147"/>
      <c r="AB21" s="147"/>
      <c r="AC21" s="147"/>
      <c r="AD21" s="147"/>
      <c r="AE21" s="147"/>
      <c r="AF21" s="147"/>
      <c r="AG21" s="147" t="s">
        <v>152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>
      <c r="A22" s="154"/>
      <c r="B22" s="155"/>
      <c r="C22" s="178" t="s">
        <v>167</v>
      </c>
      <c r="D22" s="158"/>
      <c r="E22" s="159">
        <v>1680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47"/>
      <c r="Z22" s="147"/>
      <c r="AA22" s="147"/>
      <c r="AB22" s="147"/>
      <c r="AC22" s="147"/>
      <c r="AD22" s="147"/>
      <c r="AE22" s="147"/>
      <c r="AF22" s="147"/>
      <c r="AG22" s="147" t="s">
        <v>154</v>
      </c>
      <c r="AH22" s="147">
        <v>0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>
      <c r="A23" s="161" t="s">
        <v>142</v>
      </c>
      <c r="B23" s="162" t="s">
        <v>61</v>
      </c>
      <c r="C23" s="176" t="s">
        <v>102</v>
      </c>
      <c r="D23" s="163"/>
      <c r="E23" s="164"/>
      <c r="F23" s="165"/>
      <c r="G23" s="165">
        <f>SUMIF(AG24:AG38,"&lt;&gt;NOR",G24:G38)</f>
        <v>0</v>
      </c>
      <c r="H23" s="165"/>
      <c r="I23" s="165">
        <f>SUM(I24:I38)</f>
        <v>942091.6</v>
      </c>
      <c r="J23" s="165"/>
      <c r="K23" s="165">
        <f>SUM(K24:K38)</f>
        <v>116368.4</v>
      </c>
      <c r="L23" s="165"/>
      <c r="M23" s="165">
        <f>SUM(M24:M38)</f>
        <v>0</v>
      </c>
      <c r="N23" s="164"/>
      <c r="O23" s="164">
        <f>SUM(O24:O38)</f>
        <v>992.43999999999994</v>
      </c>
      <c r="P23" s="164"/>
      <c r="Q23" s="164">
        <f>SUM(Q24:Q38)</f>
        <v>0</v>
      </c>
      <c r="R23" s="165"/>
      <c r="S23" s="165"/>
      <c r="T23" s="166"/>
      <c r="U23" s="160"/>
      <c r="V23" s="160">
        <f>SUM(V24:V38)</f>
        <v>114.2</v>
      </c>
      <c r="W23" s="160"/>
      <c r="X23" s="160"/>
      <c r="AG23" t="s">
        <v>143</v>
      </c>
    </row>
    <row r="24" spans="1:60" outlineLevel="1">
      <c r="A24" s="167">
        <v>6</v>
      </c>
      <c r="B24" s="168" t="s">
        <v>168</v>
      </c>
      <c r="C24" s="177" t="s">
        <v>169</v>
      </c>
      <c r="D24" s="169" t="s">
        <v>165</v>
      </c>
      <c r="E24" s="170">
        <v>1240</v>
      </c>
      <c r="F24" s="171"/>
      <c r="G24" s="172">
        <f>ROUND(E24*F24,2)</f>
        <v>0</v>
      </c>
      <c r="H24" s="171">
        <v>117.59</v>
      </c>
      <c r="I24" s="172">
        <f>ROUND(E24*H24,2)</f>
        <v>145811.6</v>
      </c>
      <c r="J24" s="171">
        <v>25.91</v>
      </c>
      <c r="K24" s="172">
        <f>ROUND(E24*J24,2)</f>
        <v>32128.400000000001</v>
      </c>
      <c r="L24" s="172">
        <v>21</v>
      </c>
      <c r="M24" s="172">
        <f>G24*(1+L24/100)</f>
        <v>0</v>
      </c>
      <c r="N24" s="170">
        <v>0.215</v>
      </c>
      <c r="O24" s="170">
        <f>ROUND(E24*N24,2)</f>
        <v>266.60000000000002</v>
      </c>
      <c r="P24" s="170">
        <v>0</v>
      </c>
      <c r="Q24" s="170">
        <f>ROUND(E24*P24,2)</f>
        <v>0</v>
      </c>
      <c r="R24" s="172" t="s">
        <v>170</v>
      </c>
      <c r="S24" s="172" t="s">
        <v>148</v>
      </c>
      <c r="T24" s="173" t="s">
        <v>148</v>
      </c>
      <c r="U24" s="157">
        <v>2.5000000000000001E-2</v>
      </c>
      <c r="V24" s="157">
        <f>ROUND(E24*U24,2)</f>
        <v>31</v>
      </c>
      <c r="W24" s="157"/>
      <c r="X24" s="157" t="s">
        <v>149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150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>
      <c r="A25" s="154"/>
      <c r="B25" s="155"/>
      <c r="C25" s="246" t="s">
        <v>171</v>
      </c>
      <c r="D25" s="247"/>
      <c r="E25" s="247"/>
      <c r="F25" s="247"/>
      <c r="G25" s="24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47"/>
      <c r="Z25" s="147"/>
      <c r="AA25" s="147"/>
      <c r="AB25" s="147"/>
      <c r="AC25" s="147"/>
      <c r="AD25" s="147"/>
      <c r="AE25" s="147"/>
      <c r="AF25" s="147"/>
      <c r="AG25" s="147" t="s">
        <v>152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>
      <c r="A26" s="154"/>
      <c r="B26" s="155"/>
      <c r="C26" s="178" t="s">
        <v>172</v>
      </c>
      <c r="D26" s="158"/>
      <c r="E26" s="159">
        <v>1240</v>
      </c>
      <c r="F26" s="157"/>
      <c r="G26" s="157"/>
      <c r="H26" s="157"/>
      <c r="I26" s="157"/>
      <c r="J26" s="157"/>
      <c r="K26" s="157"/>
      <c r="L26" s="157"/>
      <c r="M26" s="157"/>
      <c r="N26" s="156"/>
      <c r="O26" s="156"/>
      <c r="P26" s="156"/>
      <c r="Q26" s="156"/>
      <c r="R26" s="157"/>
      <c r="S26" s="157"/>
      <c r="T26" s="157"/>
      <c r="U26" s="157"/>
      <c r="V26" s="157"/>
      <c r="W26" s="157"/>
      <c r="X26" s="157"/>
      <c r="Y26" s="147"/>
      <c r="Z26" s="147"/>
      <c r="AA26" s="147"/>
      <c r="AB26" s="147"/>
      <c r="AC26" s="147"/>
      <c r="AD26" s="147"/>
      <c r="AE26" s="147"/>
      <c r="AF26" s="147"/>
      <c r="AG26" s="147" t="s">
        <v>154</v>
      </c>
      <c r="AH26" s="147">
        <v>0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ht="22.5" outlineLevel="1">
      <c r="A27" s="167">
        <v>7</v>
      </c>
      <c r="B27" s="168" t="s">
        <v>173</v>
      </c>
      <c r="C27" s="177" t="s">
        <v>174</v>
      </c>
      <c r="D27" s="169" t="s">
        <v>165</v>
      </c>
      <c r="E27" s="170">
        <v>1200</v>
      </c>
      <c r="F27" s="171"/>
      <c r="G27" s="172">
        <f>ROUND(E27*F27,2)</f>
        <v>0</v>
      </c>
      <c r="H27" s="171">
        <v>207.3</v>
      </c>
      <c r="I27" s="172">
        <f>ROUND(E27*H27,2)</f>
        <v>248760</v>
      </c>
      <c r="J27" s="171">
        <v>35.200000000000003</v>
      </c>
      <c r="K27" s="172">
        <f>ROUND(E27*J27,2)</f>
        <v>42240</v>
      </c>
      <c r="L27" s="172">
        <v>21</v>
      </c>
      <c r="M27" s="172">
        <f>G27*(1+L27/100)</f>
        <v>0</v>
      </c>
      <c r="N27" s="170">
        <v>0.46</v>
      </c>
      <c r="O27" s="170">
        <f>ROUND(E27*N27,2)</f>
        <v>552</v>
      </c>
      <c r="P27" s="170">
        <v>0</v>
      </c>
      <c r="Q27" s="170">
        <f>ROUND(E27*P27,2)</f>
        <v>0</v>
      </c>
      <c r="R27" s="172" t="s">
        <v>170</v>
      </c>
      <c r="S27" s="172" t="s">
        <v>148</v>
      </c>
      <c r="T27" s="173" t="s">
        <v>148</v>
      </c>
      <c r="U27" s="157">
        <v>2.9000000000000001E-2</v>
      </c>
      <c r="V27" s="157">
        <f>ROUND(E27*U27,2)</f>
        <v>34.799999999999997</v>
      </c>
      <c r="W27" s="157"/>
      <c r="X27" s="157" t="s">
        <v>149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150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>
      <c r="A28" s="154"/>
      <c r="B28" s="155"/>
      <c r="C28" s="178" t="s">
        <v>175</v>
      </c>
      <c r="D28" s="158"/>
      <c r="E28" s="159">
        <v>1200</v>
      </c>
      <c r="F28" s="157"/>
      <c r="G28" s="157"/>
      <c r="H28" s="157"/>
      <c r="I28" s="157"/>
      <c r="J28" s="157"/>
      <c r="K28" s="157"/>
      <c r="L28" s="157"/>
      <c r="M28" s="157"/>
      <c r="N28" s="156"/>
      <c r="O28" s="156"/>
      <c r="P28" s="156"/>
      <c r="Q28" s="156"/>
      <c r="R28" s="157"/>
      <c r="S28" s="157"/>
      <c r="T28" s="157"/>
      <c r="U28" s="157"/>
      <c r="V28" s="157"/>
      <c r="W28" s="157"/>
      <c r="X28" s="157"/>
      <c r="Y28" s="147"/>
      <c r="Z28" s="147"/>
      <c r="AA28" s="147"/>
      <c r="AB28" s="147"/>
      <c r="AC28" s="147"/>
      <c r="AD28" s="147"/>
      <c r="AE28" s="147"/>
      <c r="AF28" s="147"/>
      <c r="AG28" s="147" t="s">
        <v>154</v>
      </c>
      <c r="AH28" s="147">
        <v>0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ht="22.5" outlineLevel="1">
      <c r="A29" s="167">
        <v>8</v>
      </c>
      <c r="B29" s="168" t="s">
        <v>176</v>
      </c>
      <c r="C29" s="177" t="s">
        <v>177</v>
      </c>
      <c r="D29" s="169" t="s">
        <v>165</v>
      </c>
      <c r="E29" s="170">
        <v>400</v>
      </c>
      <c r="F29" s="171"/>
      <c r="G29" s="172">
        <f>ROUND(E29*F29,2)</f>
        <v>0</v>
      </c>
      <c r="H29" s="171">
        <v>133.61000000000001</v>
      </c>
      <c r="I29" s="172">
        <f>ROUND(E29*H29,2)</f>
        <v>53444</v>
      </c>
      <c r="J29" s="171">
        <v>30.39</v>
      </c>
      <c r="K29" s="172">
        <f>ROUND(E29*J29,2)</f>
        <v>12156</v>
      </c>
      <c r="L29" s="172">
        <v>21</v>
      </c>
      <c r="M29" s="172">
        <f>G29*(1+L29/100)</f>
        <v>0</v>
      </c>
      <c r="N29" s="170">
        <v>0.19694999999999999</v>
      </c>
      <c r="O29" s="170">
        <f>ROUND(E29*N29,2)</f>
        <v>78.78</v>
      </c>
      <c r="P29" s="170">
        <v>0</v>
      </c>
      <c r="Q29" s="170">
        <f>ROUND(E29*P29,2)</f>
        <v>0</v>
      </c>
      <c r="R29" s="172" t="s">
        <v>170</v>
      </c>
      <c r="S29" s="172" t="s">
        <v>148</v>
      </c>
      <c r="T29" s="173" t="s">
        <v>148</v>
      </c>
      <c r="U29" s="157">
        <v>5.1999999999999998E-2</v>
      </c>
      <c r="V29" s="157">
        <f>ROUND(E29*U29,2)</f>
        <v>20.8</v>
      </c>
      <c r="W29" s="157"/>
      <c r="X29" s="157" t="s">
        <v>149</v>
      </c>
      <c r="Y29" s="147"/>
      <c r="Z29" s="147"/>
      <c r="AA29" s="147"/>
      <c r="AB29" s="147"/>
      <c r="AC29" s="147"/>
      <c r="AD29" s="147"/>
      <c r="AE29" s="147"/>
      <c r="AF29" s="147"/>
      <c r="AG29" s="147" t="s">
        <v>150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>
      <c r="A30" s="154"/>
      <c r="B30" s="155"/>
      <c r="C30" s="246" t="s">
        <v>178</v>
      </c>
      <c r="D30" s="247"/>
      <c r="E30" s="247"/>
      <c r="F30" s="247"/>
      <c r="G30" s="247"/>
      <c r="H30" s="157"/>
      <c r="I30" s="157"/>
      <c r="J30" s="157"/>
      <c r="K30" s="157"/>
      <c r="L30" s="157"/>
      <c r="M30" s="157"/>
      <c r="N30" s="156"/>
      <c r="O30" s="156"/>
      <c r="P30" s="156"/>
      <c r="Q30" s="156"/>
      <c r="R30" s="157"/>
      <c r="S30" s="157"/>
      <c r="T30" s="157"/>
      <c r="U30" s="157"/>
      <c r="V30" s="157"/>
      <c r="W30" s="157"/>
      <c r="X30" s="157"/>
      <c r="Y30" s="147"/>
      <c r="Z30" s="147"/>
      <c r="AA30" s="147"/>
      <c r="AB30" s="147"/>
      <c r="AC30" s="147"/>
      <c r="AD30" s="147"/>
      <c r="AE30" s="147"/>
      <c r="AF30" s="147"/>
      <c r="AG30" s="147" t="s">
        <v>152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>
      <c r="A31" s="154"/>
      <c r="B31" s="155"/>
      <c r="C31" s="178" t="s">
        <v>179</v>
      </c>
      <c r="D31" s="158"/>
      <c r="E31" s="159">
        <v>400</v>
      </c>
      <c r="F31" s="157"/>
      <c r="G31" s="157"/>
      <c r="H31" s="157"/>
      <c r="I31" s="157"/>
      <c r="J31" s="157"/>
      <c r="K31" s="157"/>
      <c r="L31" s="157"/>
      <c r="M31" s="157"/>
      <c r="N31" s="156"/>
      <c r="O31" s="156"/>
      <c r="P31" s="156"/>
      <c r="Q31" s="156"/>
      <c r="R31" s="157"/>
      <c r="S31" s="157"/>
      <c r="T31" s="157"/>
      <c r="U31" s="157"/>
      <c r="V31" s="157"/>
      <c r="W31" s="157"/>
      <c r="X31" s="157"/>
      <c r="Y31" s="147"/>
      <c r="Z31" s="147"/>
      <c r="AA31" s="147"/>
      <c r="AB31" s="147"/>
      <c r="AC31" s="147"/>
      <c r="AD31" s="147"/>
      <c r="AE31" s="147"/>
      <c r="AF31" s="147"/>
      <c r="AG31" s="147" t="s">
        <v>154</v>
      </c>
      <c r="AH31" s="147">
        <v>0</v>
      </c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ht="22.5" outlineLevel="1">
      <c r="A32" s="167">
        <v>9</v>
      </c>
      <c r="B32" s="168" t="s">
        <v>180</v>
      </c>
      <c r="C32" s="177" t="s">
        <v>181</v>
      </c>
      <c r="D32" s="169" t="s">
        <v>165</v>
      </c>
      <c r="E32" s="170">
        <v>1200</v>
      </c>
      <c r="F32" s="171"/>
      <c r="G32" s="172">
        <f>ROUND(E32*F32,2)</f>
        <v>0</v>
      </c>
      <c r="H32" s="171">
        <v>12.61</v>
      </c>
      <c r="I32" s="172">
        <f>ROUND(E32*H32,2)</f>
        <v>15132</v>
      </c>
      <c r="J32" s="171">
        <v>5.99</v>
      </c>
      <c r="K32" s="172">
        <f>ROUND(E32*J32,2)</f>
        <v>7188</v>
      </c>
      <c r="L32" s="172">
        <v>21</v>
      </c>
      <c r="M32" s="172">
        <f>G32*(1+L32/100)</f>
        <v>0</v>
      </c>
      <c r="N32" s="170">
        <v>2.111E-2</v>
      </c>
      <c r="O32" s="170">
        <f>ROUND(E32*N32,2)</f>
        <v>25.33</v>
      </c>
      <c r="P32" s="170">
        <v>0</v>
      </c>
      <c r="Q32" s="170">
        <f>ROUND(E32*P32,2)</f>
        <v>0</v>
      </c>
      <c r="R32" s="172" t="s">
        <v>170</v>
      </c>
      <c r="S32" s="172" t="s">
        <v>148</v>
      </c>
      <c r="T32" s="173" t="s">
        <v>148</v>
      </c>
      <c r="U32" s="157">
        <v>5.0000000000000001E-3</v>
      </c>
      <c r="V32" s="157">
        <f>ROUND(E32*U32,2)</f>
        <v>6</v>
      </c>
      <c r="W32" s="157"/>
      <c r="X32" s="157" t="s">
        <v>149</v>
      </c>
      <c r="Y32" s="147"/>
      <c r="Z32" s="147"/>
      <c r="AA32" s="147"/>
      <c r="AB32" s="147"/>
      <c r="AC32" s="147"/>
      <c r="AD32" s="147"/>
      <c r="AE32" s="147"/>
      <c r="AF32" s="147"/>
      <c r="AG32" s="147" t="s">
        <v>150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>
      <c r="A33" s="154"/>
      <c r="B33" s="155"/>
      <c r="C33" s="178" t="s">
        <v>182</v>
      </c>
      <c r="D33" s="158"/>
      <c r="E33" s="159">
        <v>1200</v>
      </c>
      <c r="F33" s="157"/>
      <c r="G33" s="157"/>
      <c r="H33" s="157"/>
      <c r="I33" s="157"/>
      <c r="J33" s="157"/>
      <c r="K33" s="157"/>
      <c r="L33" s="157"/>
      <c r="M33" s="157"/>
      <c r="N33" s="156"/>
      <c r="O33" s="156"/>
      <c r="P33" s="156"/>
      <c r="Q33" s="156"/>
      <c r="R33" s="157"/>
      <c r="S33" s="157"/>
      <c r="T33" s="157"/>
      <c r="U33" s="157"/>
      <c r="V33" s="157"/>
      <c r="W33" s="157"/>
      <c r="X33" s="157"/>
      <c r="Y33" s="147"/>
      <c r="Z33" s="147"/>
      <c r="AA33" s="147"/>
      <c r="AB33" s="147"/>
      <c r="AC33" s="147"/>
      <c r="AD33" s="147"/>
      <c r="AE33" s="147"/>
      <c r="AF33" s="147"/>
      <c r="AG33" s="147" t="s">
        <v>154</v>
      </c>
      <c r="AH33" s="147">
        <v>0</v>
      </c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>
      <c r="A34" s="167">
        <v>10</v>
      </c>
      <c r="B34" s="168" t="s">
        <v>183</v>
      </c>
      <c r="C34" s="177" t="s">
        <v>184</v>
      </c>
      <c r="D34" s="169" t="s">
        <v>165</v>
      </c>
      <c r="E34" s="170">
        <v>1200</v>
      </c>
      <c r="F34" s="171"/>
      <c r="G34" s="172">
        <f>ROUND(E34*F34,2)</f>
        <v>0</v>
      </c>
      <c r="H34" s="171">
        <v>212.78</v>
      </c>
      <c r="I34" s="172">
        <f>ROUND(E34*H34,2)</f>
        <v>255336</v>
      </c>
      <c r="J34" s="171">
        <v>2.2200000000000002</v>
      </c>
      <c r="K34" s="172">
        <f>ROUND(E34*J34,2)</f>
        <v>2664</v>
      </c>
      <c r="L34" s="172">
        <v>21</v>
      </c>
      <c r="M34" s="172">
        <f>G34*(1+L34/100)</f>
        <v>0</v>
      </c>
      <c r="N34" s="170">
        <v>5.0499999999999998E-3</v>
      </c>
      <c r="O34" s="170">
        <f>ROUND(E34*N34,2)</f>
        <v>6.06</v>
      </c>
      <c r="P34" s="170">
        <v>0</v>
      </c>
      <c r="Q34" s="170">
        <f>ROUND(E34*P34,2)</f>
        <v>0</v>
      </c>
      <c r="R34" s="172" t="s">
        <v>170</v>
      </c>
      <c r="S34" s="172" t="s">
        <v>148</v>
      </c>
      <c r="T34" s="173" t="s">
        <v>148</v>
      </c>
      <c r="U34" s="157">
        <v>2E-3</v>
      </c>
      <c r="V34" s="157">
        <f>ROUND(E34*U34,2)</f>
        <v>2.4</v>
      </c>
      <c r="W34" s="157"/>
      <c r="X34" s="157" t="s">
        <v>149</v>
      </c>
      <c r="Y34" s="147"/>
      <c r="Z34" s="147"/>
      <c r="AA34" s="147"/>
      <c r="AB34" s="147"/>
      <c r="AC34" s="147"/>
      <c r="AD34" s="147"/>
      <c r="AE34" s="147"/>
      <c r="AF34" s="147"/>
      <c r="AG34" s="147" t="s">
        <v>150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>
      <c r="A35" s="154"/>
      <c r="B35" s="155"/>
      <c r="C35" s="178" t="s">
        <v>185</v>
      </c>
      <c r="D35" s="158"/>
      <c r="E35" s="159">
        <v>1200</v>
      </c>
      <c r="F35" s="157"/>
      <c r="G35" s="157"/>
      <c r="H35" s="157"/>
      <c r="I35" s="157"/>
      <c r="J35" s="157"/>
      <c r="K35" s="157"/>
      <c r="L35" s="157"/>
      <c r="M35" s="157"/>
      <c r="N35" s="156"/>
      <c r="O35" s="156"/>
      <c r="P35" s="156"/>
      <c r="Q35" s="156"/>
      <c r="R35" s="157"/>
      <c r="S35" s="157"/>
      <c r="T35" s="157"/>
      <c r="U35" s="157"/>
      <c r="V35" s="157"/>
      <c r="W35" s="157"/>
      <c r="X35" s="157"/>
      <c r="Y35" s="147"/>
      <c r="Z35" s="147"/>
      <c r="AA35" s="147"/>
      <c r="AB35" s="147"/>
      <c r="AC35" s="147"/>
      <c r="AD35" s="147"/>
      <c r="AE35" s="147"/>
      <c r="AF35" s="147"/>
      <c r="AG35" s="147" t="s">
        <v>154</v>
      </c>
      <c r="AH35" s="147">
        <v>5</v>
      </c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ht="22.5" outlineLevel="1">
      <c r="A36" s="167">
        <v>11</v>
      </c>
      <c r="B36" s="168" t="s">
        <v>186</v>
      </c>
      <c r="C36" s="177" t="s">
        <v>187</v>
      </c>
      <c r="D36" s="169" t="s">
        <v>165</v>
      </c>
      <c r="E36" s="170">
        <v>2400</v>
      </c>
      <c r="F36" s="171"/>
      <c r="G36" s="172">
        <f>ROUND(E36*F36,2)</f>
        <v>0</v>
      </c>
      <c r="H36" s="171">
        <v>93.17</v>
      </c>
      <c r="I36" s="172">
        <f>ROUND(E36*H36,2)</f>
        <v>223608</v>
      </c>
      <c r="J36" s="171">
        <v>8.33</v>
      </c>
      <c r="K36" s="172">
        <f>ROUND(E36*J36,2)</f>
        <v>19992</v>
      </c>
      <c r="L36" s="172">
        <v>21</v>
      </c>
      <c r="M36" s="172">
        <f>G36*(1+L36/100)</f>
        <v>0</v>
      </c>
      <c r="N36" s="170">
        <v>2.6530000000000001E-2</v>
      </c>
      <c r="O36" s="170">
        <f>ROUND(E36*N36,2)</f>
        <v>63.67</v>
      </c>
      <c r="P36" s="170">
        <v>0</v>
      </c>
      <c r="Q36" s="170">
        <f>ROUND(E36*P36,2)</f>
        <v>0</v>
      </c>
      <c r="R36" s="172" t="s">
        <v>170</v>
      </c>
      <c r="S36" s="172" t="s">
        <v>148</v>
      </c>
      <c r="T36" s="173" t="s">
        <v>148</v>
      </c>
      <c r="U36" s="157">
        <v>8.0000000000000002E-3</v>
      </c>
      <c r="V36" s="157">
        <f>ROUND(E36*U36,2)</f>
        <v>19.2</v>
      </c>
      <c r="W36" s="157"/>
      <c r="X36" s="157" t="s">
        <v>149</v>
      </c>
      <c r="Y36" s="147"/>
      <c r="Z36" s="147"/>
      <c r="AA36" s="147"/>
      <c r="AB36" s="147"/>
      <c r="AC36" s="147"/>
      <c r="AD36" s="147"/>
      <c r="AE36" s="147"/>
      <c r="AF36" s="147"/>
      <c r="AG36" s="147" t="s">
        <v>150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>
      <c r="A37" s="154"/>
      <c r="B37" s="155"/>
      <c r="C37" s="246" t="s">
        <v>188</v>
      </c>
      <c r="D37" s="247"/>
      <c r="E37" s="247"/>
      <c r="F37" s="247"/>
      <c r="G37" s="247"/>
      <c r="H37" s="157"/>
      <c r="I37" s="157"/>
      <c r="J37" s="157"/>
      <c r="K37" s="157"/>
      <c r="L37" s="157"/>
      <c r="M37" s="157"/>
      <c r="N37" s="156"/>
      <c r="O37" s="156"/>
      <c r="P37" s="156"/>
      <c r="Q37" s="156"/>
      <c r="R37" s="157"/>
      <c r="S37" s="157"/>
      <c r="T37" s="157"/>
      <c r="U37" s="157"/>
      <c r="V37" s="157"/>
      <c r="W37" s="157"/>
      <c r="X37" s="157"/>
      <c r="Y37" s="147"/>
      <c r="Z37" s="147"/>
      <c r="AA37" s="147"/>
      <c r="AB37" s="147"/>
      <c r="AC37" s="147"/>
      <c r="AD37" s="147"/>
      <c r="AE37" s="147"/>
      <c r="AF37" s="147"/>
      <c r="AG37" s="147" t="s">
        <v>152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>
      <c r="A38" s="154"/>
      <c r="B38" s="155"/>
      <c r="C38" s="178" t="s">
        <v>189</v>
      </c>
      <c r="D38" s="158"/>
      <c r="E38" s="159">
        <v>2400</v>
      </c>
      <c r="F38" s="157"/>
      <c r="G38" s="157"/>
      <c r="H38" s="157"/>
      <c r="I38" s="157"/>
      <c r="J38" s="157"/>
      <c r="K38" s="157"/>
      <c r="L38" s="157"/>
      <c r="M38" s="157"/>
      <c r="N38" s="156"/>
      <c r="O38" s="156"/>
      <c r="P38" s="156"/>
      <c r="Q38" s="156"/>
      <c r="R38" s="157"/>
      <c r="S38" s="157"/>
      <c r="T38" s="157"/>
      <c r="U38" s="157"/>
      <c r="V38" s="157"/>
      <c r="W38" s="157"/>
      <c r="X38" s="157"/>
      <c r="Y38" s="147"/>
      <c r="Z38" s="147"/>
      <c r="AA38" s="147"/>
      <c r="AB38" s="147"/>
      <c r="AC38" s="147"/>
      <c r="AD38" s="147"/>
      <c r="AE38" s="147"/>
      <c r="AF38" s="147"/>
      <c r="AG38" s="147" t="s">
        <v>154</v>
      </c>
      <c r="AH38" s="147">
        <v>5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>
      <c r="A39" s="161" t="s">
        <v>142</v>
      </c>
      <c r="B39" s="162" t="s">
        <v>105</v>
      </c>
      <c r="C39" s="176" t="s">
        <v>106</v>
      </c>
      <c r="D39" s="163"/>
      <c r="E39" s="164"/>
      <c r="F39" s="165"/>
      <c r="G39" s="165">
        <f>SUMIF(AG40:AG41,"&lt;&gt;NOR",G40:G41)</f>
        <v>0</v>
      </c>
      <c r="H39" s="165"/>
      <c r="I39" s="165">
        <f>SUM(I40:I41)</f>
        <v>0</v>
      </c>
      <c r="J39" s="165"/>
      <c r="K39" s="165">
        <f>SUM(K40:K41)</f>
        <v>33635</v>
      </c>
      <c r="L39" s="165"/>
      <c r="M39" s="165">
        <f>SUM(M40:M41)</f>
        <v>0</v>
      </c>
      <c r="N39" s="164"/>
      <c r="O39" s="164">
        <f>SUM(O40:O41)</f>
        <v>0</v>
      </c>
      <c r="P39" s="164"/>
      <c r="Q39" s="164">
        <f>SUM(Q40:Q41)</f>
        <v>0</v>
      </c>
      <c r="R39" s="165"/>
      <c r="S39" s="165"/>
      <c r="T39" s="166"/>
      <c r="U39" s="160"/>
      <c r="V39" s="160">
        <f>SUM(V40:V41)</f>
        <v>6.82</v>
      </c>
      <c r="W39" s="160"/>
      <c r="X39" s="160"/>
      <c r="AG39" t="s">
        <v>143</v>
      </c>
    </row>
    <row r="40" spans="1:60" ht="22.5" outlineLevel="1">
      <c r="A40" s="167">
        <v>12</v>
      </c>
      <c r="B40" s="168" t="s">
        <v>190</v>
      </c>
      <c r="C40" s="177" t="s">
        <v>191</v>
      </c>
      <c r="D40" s="169" t="s">
        <v>192</v>
      </c>
      <c r="E40" s="170">
        <v>310</v>
      </c>
      <c r="F40" s="171"/>
      <c r="G40" s="172">
        <f>ROUND(E40*F40,2)</f>
        <v>0</v>
      </c>
      <c r="H40" s="171">
        <v>0</v>
      </c>
      <c r="I40" s="172">
        <f>ROUND(E40*H40,2)</f>
        <v>0</v>
      </c>
      <c r="J40" s="171">
        <v>108.5</v>
      </c>
      <c r="K40" s="172">
        <f>ROUND(E40*J40,2)</f>
        <v>33635</v>
      </c>
      <c r="L40" s="172">
        <v>21</v>
      </c>
      <c r="M40" s="172">
        <f>G40*(1+L40/100)</f>
        <v>0</v>
      </c>
      <c r="N40" s="170">
        <v>0</v>
      </c>
      <c r="O40" s="170">
        <f>ROUND(E40*N40,2)</f>
        <v>0</v>
      </c>
      <c r="P40" s="170">
        <v>0</v>
      </c>
      <c r="Q40" s="170">
        <f>ROUND(E40*P40,2)</f>
        <v>0</v>
      </c>
      <c r="R40" s="172" t="s">
        <v>147</v>
      </c>
      <c r="S40" s="172" t="s">
        <v>148</v>
      </c>
      <c r="T40" s="173" t="s">
        <v>148</v>
      </c>
      <c r="U40" s="157">
        <v>2.1999999999999999E-2</v>
      </c>
      <c r="V40" s="157">
        <f>ROUND(E40*U40,2)</f>
        <v>6.82</v>
      </c>
      <c r="W40" s="157"/>
      <c r="X40" s="157" t="s">
        <v>149</v>
      </c>
      <c r="Y40" s="147"/>
      <c r="Z40" s="147"/>
      <c r="AA40" s="147"/>
      <c r="AB40" s="147"/>
      <c r="AC40" s="147"/>
      <c r="AD40" s="147"/>
      <c r="AE40" s="147"/>
      <c r="AF40" s="147"/>
      <c r="AG40" s="147" t="s">
        <v>150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ht="22.5" outlineLevel="1">
      <c r="A41" s="154"/>
      <c r="B41" s="155"/>
      <c r="C41" s="246" t="s">
        <v>193</v>
      </c>
      <c r="D41" s="247"/>
      <c r="E41" s="247"/>
      <c r="F41" s="247"/>
      <c r="G41" s="247"/>
      <c r="H41" s="157"/>
      <c r="I41" s="157"/>
      <c r="J41" s="157"/>
      <c r="K41" s="157"/>
      <c r="L41" s="157"/>
      <c r="M41" s="157"/>
      <c r="N41" s="156"/>
      <c r="O41" s="156"/>
      <c r="P41" s="156"/>
      <c r="Q41" s="156"/>
      <c r="R41" s="157"/>
      <c r="S41" s="157"/>
      <c r="T41" s="157"/>
      <c r="U41" s="157"/>
      <c r="V41" s="157"/>
      <c r="W41" s="157"/>
      <c r="X41" s="157"/>
      <c r="Y41" s="147"/>
      <c r="Z41" s="147"/>
      <c r="AA41" s="147"/>
      <c r="AB41" s="147"/>
      <c r="AC41" s="147"/>
      <c r="AD41" s="147"/>
      <c r="AE41" s="147"/>
      <c r="AF41" s="147"/>
      <c r="AG41" s="147" t="s">
        <v>152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74" t="str">
        <f>C41</f>
        <v>komunikací v suchu nebo ve vodě, s odstraněním travnatého porostu nebo nánosu, s úpravou dna a svahů do předepsaného profilu, s odklizením na vzdálenost do 10 m nebo s naložením na dopravní prostředek,</v>
      </c>
      <c r="BB41" s="147"/>
      <c r="BC41" s="147"/>
      <c r="BD41" s="147"/>
      <c r="BE41" s="147"/>
      <c r="BF41" s="147"/>
      <c r="BG41" s="147"/>
      <c r="BH41" s="147"/>
    </row>
    <row r="42" spans="1:60">
      <c r="A42" s="161" t="s">
        <v>142</v>
      </c>
      <c r="B42" s="162" t="s">
        <v>109</v>
      </c>
      <c r="C42" s="176" t="s">
        <v>110</v>
      </c>
      <c r="D42" s="163"/>
      <c r="E42" s="164"/>
      <c r="F42" s="165"/>
      <c r="G42" s="165">
        <f>SUMIF(AG43:AG44,"&lt;&gt;NOR",G43:G44)</f>
        <v>0</v>
      </c>
      <c r="H42" s="165"/>
      <c r="I42" s="165">
        <f>SUM(I43:I44)</f>
        <v>0</v>
      </c>
      <c r="J42" s="165"/>
      <c r="K42" s="165">
        <f>SUM(K43:K44)</f>
        <v>78899.3</v>
      </c>
      <c r="L42" s="165"/>
      <c r="M42" s="165">
        <f>SUM(M43:M44)</f>
        <v>0</v>
      </c>
      <c r="N42" s="164"/>
      <c r="O42" s="164">
        <f>SUM(O43:O44)</f>
        <v>0</v>
      </c>
      <c r="P42" s="164"/>
      <c r="Q42" s="164">
        <f>SUM(Q43:Q44)</f>
        <v>0</v>
      </c>
      <c r="R42" s="165"/>
      <c r="S42" s="165"/>
      <c r="T42" s="166"/>
      <c r="U42" s="160"/>
      <c r="V42" s="160">
        <f>SUM(V43:V44)</f>
        <v>19.850000000000001</v>
      </c>
      <c r="W42" s="160"/>
      <c r="X42" s="160"/>
      <c r="AG42" t="s">
        <v>143</v>
      </c>
    </row>
    <row r="43" spans="1:60" outlineLevel="1">
      <c r="A43" s="167">
        <v>13</v>
      </c>
      <c r="B43" s="168" t="s">
        <v>194</v>
      </c>
      <c r="C43" s="177" t="s">
        <v>195</v>
      </c>
      <c r="D43" s="169" t="s">
        <v>196</v>
      </c>
      <c r="E43" s="170">
        <v>992.44399999999996</v>
      </c>
      <c r="F43" s="171"/>
      <c r="G43" s="172">
        <f>ROUND(E43*F43,2)</f>
        <v>0</v>
      </c>
      <c r="H43" s="171">
        <v>0</v>
      </c>
      <c r="I43" s="172">
        <f>ROUND(E43*H43,2)</f>
        <v>0</v>
      </c>
      <c r="J43" s="171">
        <v>79.5</v>
      </c>
      <c r="K43" s="172">
        <f>ROUND(E43*J43,2)</f>
        <v>78899.3</v>
      </c>
      <c r="L43" s="172">
        <v>21</v>
      </c>
      <c r="M43" s="172">
        <f>G43*(1+L43/100)</f>
        <v>0</v>
      </c>
      <c r="N43" s="170">
        <v>0</v>
      </c>
      <c r="O43" s="170">
        <f>ROUND(E43*N43,2)</f>
        <v>0</v>
      </c>
      <c r="P43" s="170">
        <v>0</v>
      </c>
      <c r="Q43" s="170">
        <f>ROUND(E43*P43,2)</f>
        <v>0</v>
      </c>
      <c r="R43" s="172" t="s">
        <v>170</v>
      </c>
      <c r="S43" s="172" t="s">
        <v>148</v>
      </c>
      <c r="T43" s="173" t="s">
        <v>148</v>
      </c>
      <c r="U43" s="157">
        <v>0.02</v>
      </c>
      <c r="V43" s="157">
        <f>ROUND(E43*U43,2)</f>
        <v>19.850000000000001</v>
      </c>
      <c r="W43" s="157"/>
      <c r="X43" s="157" t="s">
        <v>197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198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>
      <c r="A44" s="154"/>
      <c r="B44" s="155"/>
      <c r="C44" s="246" t="s">
        <v>199</v>
      </c>
      <c r="D44" s="247"/>
      <c r="E44" s="247"/>
      <c r="F44" s="247"/>
      <c r="G44" s="247"/>
      <c r="H44" s="157"/>
      <c r="I44" s="157"/>
      <c r="J44" s="157"/>
      <c r="K44" s="157"/>
      <c r="L44" s="157"/>
      <c r="M44" s="157"/>
      <c r="N44" s="156"/>
      <c r="O44" s="156"/>
      <c r="P44" s="156"/>
      <c r="Q44" s="156"/>
      <c r="R44" s="157"/>
      <c r="S44" s="157"/>
      <c r="T44" s="157"/>
      <c r="U44" s="157"/>
      <c r="V44" s="157"/>
      <c r="W44" s="157"/>
      <c r="X44" s="157"/>
      <c r="Y44" s="147"/>
      <c r="Z44" s="147"/>
      <c r="AA44" s="147"/>
      <c r="AB44" s="147"/>
      <c r="AC44" s="147"/>
      <c r="AD44" s="147"/>
      <c r="AE44" s="147"/>
      <c r="AF44" s="147"/>
      <c r="AG44" s="147" t="s">
        <v>152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>
      <c r="A45" s="3"/>
      <c r="B45" s="4"/>
      <c r="C45" s="179"/>
      <c r="D45" s="6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AE45">
        <v>15</v>
      </c>
      <c r="AF45">
        <v>21</v>
      </c>
      <c r="AG45" t="s">
        <v>129</v>
      </c>
    </row>
    <row r="46" spans="1:60">
      <c r="A46" s="150"/>
      <c r="B46" s="151" t="s">
        <v>29</v>
      </c>
      <c r="C46" s="180"/>
      <c r="D46" s="152"/>
      <c r="E46" s="153"/>
      <c r="F46" s="153"/>
      <c r="G46" s="175">
        <f>G8+G23+G39+G42</f>
        <v>0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AE46">
        <f>SUMIF(L7:L44,AE45,G7:G44)</f>
        <v>0</v>
      </c>
      <c r="AF46">
        <f>SUMIF(L7:L44,AF45,G7:G44)</f>
        <v>0</v>
      </c>
      <c r="AG46" t="s">
        <v>200</v>
      </c>
    </row>
    <row r="47" spans="1:60">
      <c r="C47" s="181"/>
      <c r="D47" s="10"/>
      <c r="AG47" t="s">
        <v>201</v>
      </c>
    </row>
    <row r="48" spans="1:60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sheet="1"/>
  <mergeCells count="13">
    <mergeCell ref="C13:G13"/>
    <mergeCell ref="A1:G1"/>
    <mergeCell ref="C2:G2"/>
    <mergeCell ref="C3:G3"/>
    <mergeCell ref="C4:G4"/>
    <mergeCell ref="C10:G10"/>
    <mergeCell ref="C44:G44"/>
    <mergeCell ref="C16:G16"/>
    <mergeCell ref="C21:G21"/>
    <mergeCell ref="C25:G25"/>
    <mergeCell ref="C30:G30"/>
    <mergeCell ref="C37:G37"/>
    <mergeCell ref="C41:G41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26" activePane="bottomLeft" state="frozen"/>
      <selection pane="bottomLeft" activeCell="F50" sqref="F50"/>
    </sheetView>
  </sheetViews>
  <sheetFormatPr defaultRowHeight="12.75" outlineLevelRow="1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48" t="s">
        <v>116</v>
      </c>
      <c r="B1" s="248"/>
      <c r="C1" s="248"/>
      <c r="D1" s="248"/>
      <c r="E1" s="248"/>
      <c r="F1" s="248"/>
      <c r="G1" s="248"/>
      <c r="AG1" t="s">
        <v>117</v>
      </c>
    </row>
    <row r="2" spans="1:60" ht="25.15" customHeight="1">
      <c r="A2" s="139" t="s">
        <v>7</v>
      </c>
      <c r="B2" s="49" t="s">
        <v>43</v>
      </c>
      <c r="C2" s="249" t="s">
        <v>44</v>
      </c>
      <c r="D2" s="250"/>
      <c r="E2" s="250"/>
      <c r="F2" s="250"/>
      <c r="G2" s="251"/>
      <c r="AG2" t="s">
        <v>118</v>
      </c>
    </row>
    <row r="3" spans="1:60" ht="25.15" customHeight="1">
      <c r="A3" s="139" t="s">
        <v>8</v>
      </c>
      <c r="B3" s="49" t="s">
        <v>50</v>
      </c>
      <c r="C3" s="249" t="s">
        <v>51</v>
      </c>
      <c r="D3" s="250"/>
      <c r="E3" s="250"/>
      <c r="F3" s="250"/>
      <c r="G3" s="251"/>
      <c r="AC3" s="121" t="s">
        <v>118</v>
      </c>
      <c r="AG3" t="s">
        <v>119</v>
      </c>
    </row>
    <row r="4" spans="1:60" ht="25.15" customHeight="1">
      <c r="A4" s="140" t="s">
        <v>9</v>
      </c>
      <c r="B4" s="141" t="s">
        <v>52</v>
      </c>
      <c r="C4" s="252" t="s">
        <v>51</v>
      </c>
      <c r="D4" s="253"/>
      <c r="E4" s="253"/>
      <c r="F4" s="253"/>
      <c r="G4" s="254"/>
      <c r="AG4" t="s">
        <v>120</v>
      </c>
    </row>
    <row r="5" spans="1:60">
      <c r="D5" s="10"/>
    </row>
    <row r="6" spans="1:60" ht="38.25">
      <c r="A6" s="143" t="s">
        <v>121</v>
      </c>
      <c r="B6" s="145" t="s">
        <v>122</v>
      </c>
      <c r="C6" s="145" t="s">
        <v>123</v>
      </c>
      <c r="D6" s="144" t="s">
        <v>124</v>
      </c>
      <c r="E6" s="143" t="s">
        <v>125</v>
      </c>
      <c r="F6" s="142" t="s">
        <v>126</v>
      </c>
      <c r="G6" s="143" t="s">
        <v>29</v>
      </c>
      <c r="H6" s="146" t="s">
        <v>30</v>
      </c>
      <c r="I6" s="146" t="s">
        <v>127</v>
      </c>
      <c r="J6" s="146" t="s">
        <v>31</v>
      </c>
      <c r="K6" s="146" t="s">
        <v>128</v>
      </c>
      <c r="L6" s="146" t="s">
        <v>129</v>
      </c>
      <c r="M6" s="146" t="s">
        <v>130</v>
      </c>
      <c r="N6" s="146" t="s">
        <v>131</v>
      </c>
      <c r="O6" s="146" t="s">
        <v>132</v>
      </c>
      <c r="P6" s="146" t="s">
        <v>133</v>
      </c>
      <c r="Q6" s="146" t="s">
        <v>134</v>
      </c>
      <c r="R6" s="146" t="s">
        <v>135</v>
      </c>
      <c r="S6" s="146" t="s">
        <v>136</v>
      </c>
      <c r="T6" s="146" t="s">
        <v>137</v>
      </c>
      <c r="U6" s="146" t="s">
        <v>138</v>
      </c>
      <c r="V6" s="146" t="s">
        <v>139</v>
      </c>
      <c r="W6" s="146" t="s">
        <v>140</v>
      </c>
      <c r="X6" s="146" t="s">
        <v>141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</row>
    <row r="8" spans="1:60">
      <c r="A8" s="161" t="s">
        <v>142</v>
      </c>
      <c r="B8" s="162" t="s">
        <v>49</v>
      </c>
      <c r="C8" s="176" t="s">
        <v>100</v>
      </c>
      <c r="D8" s="163"/>
      <c r="E8" s="164"/>
      <c r="F8" s="165"/>
      <c r="G8" s="165">
        <f>SUMIF(AG9:AG24,"&lt;&gt;NOR",G9:G24)</f>
        <v>0</v>
      </c>
      <c r="H8" s="165"/>
      <c r="I8" s="165">
        <f>SUM(I9:I24)</f>
        <v>0</v>
      </c>
      <c r="J8" s="165"/>
      <c r="K8" s="165">
        <f>SUM(K9:K24)</f>
        <v>160364.40000000002</v>
      </c>
      <c r="L8" s="165"/>
      <c r="M8" s="165">
        <f>SUM(M9:M24)</f>
        <v>0</v>
      </c>
      <c r="N8" s="164"/>
      <c r="O8" s="164">
        <f>SUM(O9:O24)</f>
        <v>0</v>
      </c>
      <c r="P8" s="164"/>
      <c r="Q8" s="164">
        <f>SUM(Q9:Q24)</f>
        <v>462</v>
      </c>
      <c r="R8" s="165"/>
      <c r="S8" s="165"/>
      <c r="T8" s="166"/>
      <c r="U8" s="160"/>
      <c r="V8" s="160">
        <f>SUM(V9:V24)</f>
        <v>200.33999999999997</v>
      </c>
      <c r="W8" s="160"/>
      <c r="X8" s="160"/>
      <c r="AG8" t="s">
        <v>143</v>
      </c>
    </row>
    <row r="9" spans="1:60" ht="22.5" outlineLevel="1">
      <c r="A9" s="167">
        <v>1</v>
      </c>
      <c r="B9" s="168" t="s">
        <v>202</v>
      </c>
      <c r="C9" s="177" t="s">
        <v>203</v>
      </c>
      <c r="D9" s="169" t="s">
        <v>165</v>
      </c>
      <c r="E9" s="170">
        <v>2100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33.9</v>
      </c>
      <c r="K9" s="172">
        <f>ROUND(E9*J9,2)</f>
        <v>71190</v>
      </c>
      <c r="L9" s="172">
        <v>21</v>
      </c>
      <c r="M9" s="172">
        <f>G9*(1+L9/100)</f>
        <v>0</v>
      </c>
      <c r="N9" s="170">
        <v>0</v>
      </c>
      <c r="O9" s="170">
        <f>ROUND(E9*N9,2)</f>
        <v>0</v>
      </c>
      <c r="P9" s="170">
        <v>0.22</v>
      </c>
      <c r="Q9" s="170">
        <f>ROUND(E9*P9,2)</f>
        <v>462</v>
      </c>
      <c r="R9" s="172" t="s">
        <v>170</v>
      </c>
      <c r="S9" s="172" t="s">
        <v>148</v>
      </c>
      <c r="T9" s="173" t="s">
        <v>148</v>
      </c>
      <c r="U9" s="157">
        <v>4.9000000000000002E-2</v>
      </c>
      <c r="V9" s="157">
        <f>ROUND(E9*U9,2)</f>
        <v>102.9</v>
      </c>
      <c r="W9" s="157"/>
      <c r="X9" s="157" t="s">
        <v>149</v>
      </c>
      <c r="Y9" s="147"/>
      <c r="Z9" s="147"/>
      <c r="AA9" s="147"/>
      <c r="AB9" s="147"/>
      <c r="AC9" s="147"/>
      <c r="AD9" s="147"/>
      <c r="AE9" s="147"/>
      <c r="AF9" s="147"/>
      <c r="AG9" s="147" t="s">
        <v>150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54"/>
      <c r="B10" s="155"/>
      <c r="C10" s="178" t="s">
        <v>204</v>
      </c>
      <c r="D10" s="158"/>
      <c r="E10" s="159">
        <v>2100</v>
      </c>
      <c r="F10" s="157"/>
      <c r="G10" s="1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47"/>
      <c r="Z10" s="147"/>
      <c r="AA10" s="147"/>
      <c r="AB10" s="147"/>
      <c r="AC10" s="147"/>
      <c r="AD10" s="147"/>
      <c r="AE10" s="147"/>
      <c r="AF10" s="147"/>
      <c r="AG10" s="147" t="s">
        <v>154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>
      <c r="A11" s="167">
        <v>2</v>
      </c>
      <c r="B11" s="168" t="s">
        <v>205</v>
      </c>
      <c r="C11" s="177" t="s">
        <v>206</v>
      </c>
      <c r="D11" s="169" t="s">
        <v>146</v>
      </c>
      <c r="E11" s="170">
        <v>84</v>
      </c>
      <c r="F11" s="171"/>
      <c r="G11" s="172">
        <f>ROUND(E11*F11,2)</f>
        <v>0</v>
      </c>
      <c r="H11" s="171">
        <v>0</v>
      </c>
      <c r="I11" s="172">
        <f>ROUND(E11*H11,2)</f>
        <v>0</v>
      </c>
      <c r="J11" s="171">
        <v>242</v>
      </c>
      <c r="K11" s="172">
        <f>ROUND(E11*J11,2)</f>
        <v>20328</v>
      </c>
      <c r="L11" s="172">
        <v>21</v>
      </c>
      <c r="M11" s="172">
        <f>G11*(1+L11/100)</f>
        <v>0</v>
      </c>
      <c r="N11" s="170">
        <v>0</v>
      </c>
      <c r="O11" s="170">
        <f>ROUND(E11*N11,2)</f>
        <v>0</v>
      </c>
      <c r="P11" s="170">
        <v>0</v>
      </c>
      <c r="Q11" s="170">
        <f>ROUND(E11*P11,2)</f>
        <v>0</v>
      </c>
      <c r="R11" s="172" t="s">
        <v>147</v>
      </c>
      <c r="S11" s="172" t="s">
        <v>148</v>
      </c>
      <c r="T11" s="173" t="s">
        <v>148</v>
      </c>
      <c r="U11" s="157">
        <v>0.42199999999999999</v>
      </c>
      <c r="V11" s="157">
        <f>ROUND(E11*U11,2)</f>
        <v>35.450000000000003</v>
      </c>
      <c r="W11" s="157"/>
      <c r="X11" s="157" t="s">
        <v>149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150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>
      <c r="A12" s="154"/>
      <c r="B12" s="155"/>
      <c r="C12" s="246" t="s">
        <v>151</v>
      </c>
      <c r="D12" s="247"/>
      <c r="E12" s="247"/>
      <c r="F12" s="247"/>
      <c r="G12" s="247"/>
      <c r="H12" s="157"/>
      <c r="I12" s="157"/>
      <c r="J12" s="157"/>
      <c r="K12" s="157"/>
      <c r="L12" s="157"/>
      <c r="M12" s="157"/>
      <c r="N12" s="156"/>
      <c r="O12" s="156"/>
      <c r="P12" s="156"/>
      <c r="Q12" s="156"/>
      <c r="R12" s="157"/>
      <c r="S12" s="157"/>
      <c r="T12" s="157"/>
      <c r="U12" s="157"/>
      <c r="V12" s="157"/>
      <c r="W12" s="157"/>
      <c r="X12" s="157"/>
      <c r="Y12" s="147"/>
      <c r="Z12" s="147"/>
      <c r="AA12" s="147"/>
      <c r="AB12" s="147"/>
      <c r="AC12" s="147"/>
      <c r="AD12" s="147"/>
      <c r="AE12" s="147"/>
      <c r="AF12" s="147"/>
      <c r="AG12" s="147" t="s">
        <v>152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74" t="str">
        <f>C12</f>
        <v>s přemístěním výkopku v příčných profilech na vzdálenost do 15 m nebo s naložením na dopravní prostředek.</v>
      </c>
      <c r="BB12" s="147"/>
      <c r="BC12" s="147"/>
      <c r="BD12" s="147"/>
      <c r="BE12" s="147"/>
      <c r="BF12" s="147"/>
      <c r="BG12" s="147"/>
      <c r="BH12" s="147"/>
    </row>
    <row r="13" spans="1:60" outlineLevel="1">
      <c r="A13" s="154"/>
      <c r="B13" s="155"/>
      <c r="C13" s="178" t="s">
        <v>207</v>
      </c>
      <c r="D13" s="158"/>
      <c r="E13" s="159">
        <v>84</v>
      </c>
      <c r="F13" s="157"/>
      <c r="G13" s="15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47"/>
      <c r="Z13" s="147"/>
      <c r="AA13" s="147"/>
      <c r="AB13" s="147"/>
      <c r="AC13" s="147"/>
      <c r="AD13" s="147"/>
      <c r="AE13" s="147"/>
      <c r="AF13" s="147"/>
      <c r="AG13" s="147" t="s">
        <v>154</v>
      </c>
      <c r="AH13" s="147">
        <v>0</v>
      </c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>
      <c r="A14" s="167">
        <v>3</v>
      </c>
      <c r="B14" s="168" t="s">
        <v>155</v>
      </c>
      <c r="C14" s="177" t="s">
        <v>156</v>
      </c>
      <c r="D14" s="169" t="s">
        <v>146</v>
      </c>
      <c r="E14" s="170">
        <v>84</v>
      </c>
      <c r="F14" s="171"/>
      <c r="G14" s="172">
        <f>ROUND(E14*F14,2)</f>
        <v>0</v>
      </c>
      <c r="H14" s="171">
        <v>0</v>
      </c>
      <c r="I14" s="172">
        <f>ROUND(E14*H14,2)</f>
        <v>0</v>
      </c>
      <c r="J14" s="171">
        <v>51.2</v>
      </c>
      <c r="K14" s="172">
        <f>ROUND(E14*J14,2)</f>
        <v>4300.8</v>
      </c>
      <c r="L14" s="172">
        <v>21</v>
      </c>
      <c r="M14" s="172">
        <f>G14*(1+L14/100)</f>
        <v>0</v>
      </c>
      <c r="N14" s="170">
        <v>0</v>
      </c>
      <c r="O14" s="170">
        <f>ROUND(E14*N14,2)</f>
        <v>0</v>
      </c>
      <c r="P14" s="170">
        <v>0</v>
      </c>
      <c r="Q14" s="170">
        <f>ROUND(E14*P14,2)</f>
        <v>0</v>
      </c>
      <c r="R14" s="172" t="s">
        <v>147</v>
      </c>
      <c r="S14" s="172" t="s">
        <v>148</v>
      </c>
      <c r="T14" s="173" t="s">
        <v>148</v>
      </c>
      <c r="U14" s="157">
        <v>8.7999999999999995E-2</v>
      </c>
      <c r="V14" s="157">
        <f>ROUND(E14*U14,2)</f>
        <v>7.39</v>
      </c>
      <c r="W14" s="157"/>
      <c r="X14" s="157" t="s">
        <v>149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150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>
      <c r="A15" s="154"/>
      <c r="B15" s="155"/>
      <c r="C15" s="246" t="s">
        <v>151</v>
      </c>
      <c r="D15" s="247"/>
      <c r="E15" s="247"/>
      <c r="F15" s="247"/>
      <c r="G15" s="247"/>
      <c r="H15" s="157"/>
      <c r="I15" s="157"/>
      <c r="J15" s="157"/>
      <c r="K15" s="157"/>
      <c r="L15" s="157"/>
      <c r="M15" s="157"/>
      <c r="N15" s="156"/>
      <c r="O15" s="156"/>
      <c r="P15" s="156"/>
      <c r="Q15" s="156"/>
      <c r="R15" s="157"/>
      <c r="S15" s="157"/>
      <c r="T15" s="157"/>
      <c r="U15" s="157"/>
      <c r="V15" s="157"/>
      <c r="W15" s="157"/>
      <c r="X15" s="157"/>
      <c r="Y15" s="147"/>
      <c r="Z15" s="147"/>
      <c r="AA15" s="147"/>
      <c r="AB15" s="147"/>
      <c r="AC15" s="147"/>
      <c r="AD15" s="147"/>
      <c r="AE15" s="147"/>
      <c r="AF15" s="147"/>
      <c r="AG15" s="147" t="s">
        <v>152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74" t="str">
        <f>C15</f>
        <v>s přemístěním výkopku v příčných profilech na vzdálenost do 15 m nebo s naložením na dopravní prostředek.</v>
      </c>
      <c r="BB15" s="147"/>
      <c r="BC15" s="147"/>
      <c r="BD15" s="147"/>
      <c r="BE15" s="147"/>
      <c r="BF15" s="147"/>
      <c r="BG15" s="147"/>
      <c r="BH15" s="147"/>
    </row>
    <row r="16" spans="1:60" outlineLevel="1">
      <c r="A16" s="154"/>
      <c r="B16" s="155"/>
      <c r="C16" s="178" t="s">
        <v>208</v>
      </c>
      <c r="D16" s="158"/>
      <c r="E16" s="159">
        <v>84</v>
      </c>
      <c r="F16" s="157"/>
      <c r="G16" s="15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47"/>
      <c r="Z16" s="147"/>
      <c r="AA16" s="147"/>
      <c r="AB16" s="147"/>
      <c r="AC16" s="147"/>
      <c r="AD16" s="147"/>
      <c r="AE16" s="147"/>
      <c r="AF16" s="147"/>
      <c r="AG16" s="147" t="s">
        <v>154</v>
      </c>
      <c r="AH16" s="147">
        <v>5</v>
      </c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>
      <c r="A17" s="167">
        <v>4</v>
      </c>
      <c r="B17" s="168" t="s">
        <v>158</v>
      </c>
      <c r="C17" s="177" t="s">
        <v>159</v>
      </c>
      <c r="D17" s="169" t="s">
        <v>146</v>
      </c>
      <c r="E17" s="170">
        <v>84</v>
      </c>
      <c r="F17" s="171"/>
      <c r="G17" s="172">
        <f>ROUND(E17*F17,2)</f>
        <v>0</v>
      </c>
      <c r="H17" s="171">
        <v>0</v>
      </c>
      <c r="I17" s="172">
        <f>ROUND(E17*H17,2)</f>
        <v>0</v>
      </c>
      <c r="J17" s="171">
        <v>196.5</v>
      </c>
      <c r="K17" s="172">
        <f>ROUND(E17*J17,2)</f>
        <v>16506</v>
      </c>
      <c r="L17" s="172">
        <v>21</v>
      </c>
      <c r="M17" s="172">
        <f>G17*(1+L17/100)</f>
        <v>0</v>
      </c>
      <c r="N17" s="170">
        <v>0</v>
      </c>
      <c r="O17" s="170">
        <f>ROUND(E17*N17,2)</f>
        <v>0</v>
      </c>
      <c r="P17" s="170">
        <v>0</v>
      </c>
      <c r="Q17" s="170">
        <f>ROUND(E17*P17,2)</f>
        <v>0</v>
      </c>
      <c r="R17" s="172" t="s">
        <v>147</v>
      </c>
      <c r="S17" s="172" t="s">
        <v>148</v>
      </c>
      <c r="T17" s="173" t="s">
        <v>148</v>
      </c>
      <c r="U17" s="157">
        <v>1.0999999999999999E-2</v>
      </c>
      <c r="V17" s="157">
        <f>ROUND(E17*U17,2)</f>
        <v>0.92</v>
      </c>
      <c r="W17" s="157"/>
      <c r="X17" s="157" t="s">
        <v>149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150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>
      <c r="A18" s="154"/>
      <c r="B18" s="155"/>
      <c r="C18" s="246" t="s">
        <v>160</v>
      </c>
      <c r="D18" s="247"/>
      <c r="E18" s="247"/>
      <c r="F18" s="247"/>
      <c r="G18" s="247"/>
      <c r="H18" s="157"/>
      <c r="I18" s="157"/>
      <c r="J18" s="157"/>
      <c r="K18" s="157"/>
      <c r="L18" s="157"/>
      <c r="M18" s="157"/>
      <c r="N18" s="156"/>
      <c r="O18" s="156"/>
      <c r="P18" s="156"/>
      <c r="Q18" s="156"/>
      <c r="R18" s="157"/>
      <c r="S18" s="157"/>
      <c r="T18" s="157"/>
      <c r="U18" s="157"/>
      <c r="V18" s="157"/>
      <c r="W18" s="157"/>
      <c r="X18" s="157"/>
      <c r="Y18" s="147"/>
      <c r="Z18" s="147"/>
      <c r="AA18" s="147"/>
      <c r="AB18" s="147"/>
      <c r="AC18" s="147"/>
      <c r="AD18" s="147"/>
      <c r="AE18" s="147"/>
      <c r="AF18" s="147"/>
      <c r="AG18" s="147" t="s">
        <v>152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>
      <c r="A19" s="154"/>
      <c r="B19" s="155"/>
      <c r="C19" s="178" t="s">
        <v>208</v>
      </c>
      <c r="D19" s="158"/>
      <c r="E19" s="159">
        <v>84</v>
      </c>
      <c r="F19" s="157"/>
      <c r="G19" s="15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47"/>
      <c r="Z19" s="147"/>
      <c r="AA19" s="147"/>
      <c r="AB19" s="147"/>
      <c r="AC19" s="147"/>
      <c r="AD19" s="147"/>
      <c r="AE19" s="147"/>
      <c r="AF19" s="147"/>
      <c r="AG19" s="147" t="s">
        <v>154</v>
      </c>
      <c r="AH19" s="147">
        <v>5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ht="22.5" outlineLevel="1">
      <c r="A20" s="167">
        <v>5</v>
      </c>
      <c r="B20" s="168" t="s">
        <v>161</v>
      </c>
      <c r="C20" s="177" t="s">
        <v>162</v>
      </c>
      <c r="D20" s="169" t="s">
        <v>146</v>
      </c>
      <c r="E20" s="170">
        <v>84</v>
      </c>
      <c r="F20" s="171"/>
      <c r="G20" s="172">
        <f>ROUND(E20*F20,2)</f>
        <v>0</v>
      </c>
      <c r="H20" s="171">
        <v>0</v>
      </c>
      <c r="I20" s="172">
        <f>ROUND(E20*H20,2)</f>
        <v>0</v>
      </c>
      <c r="J20" s="171">
        <v>18.899999999999999</v>
      </c>
      <c r="K20" s="172">
        <f>ROUND(E20*J20,2)</f>
        <v>1587.6</v>
      </c>
      <c r="L20" s="172">
        <v>21</v>
      </c>
      <c r="M20" s="172">
        <f>G20*(1+L20/100)</f>
        <v>0</v>
      </c>
      <c r="N20" s="170">
        <v>0</v>
      </c>
      <c r="O20" s="170">
        <f>ROUND(E20*N20,2)</f>
        <v>0</v>
      </c>
      <c r="P20" s="170">
        <v>0</v>
      </c>
      <c r="Q20" s="170">
        <f>ROUND(E20*P20,2)</f>
        <v>0</v>
      </c>
      <c r="R20" s="172" t="s">
        <v>147</v>
      </c>
      <c r="S20" s="172" t="s">
        <v>148</v>
      </c>
      <c r="T20" s="173" t="s">
        <v>148</v>
      </c>
      <c r="U20" s="157">
        <v>8.9999999999999993E-3</v>
      </c>
      <c r="V20" s="157">
        <f>ROUND(E20*U20,2)</f>
        <v>0.76</v>
      </c>
      <c r="W20" s="157"/>
      <c r="X20" s="157" t="s">
        <v>149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150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>
      <c r="A21" s="154"/>
      <c r="B21" s="155"/>
      <c r="C21" s="178" t="s">
        <v>208</v>
      </c>
      <c r="D21" s="158"/>
      <c r="E21" s="159">
        <v>84</v>
      </c>
      <c r="F21" s="157"/>
      <c r="G21" s="157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47"/>
      <c r="Z21" s="147"/>
      <c r="AA21" s="147"/>
      <c r="AB21" s="147"/>
      <c r="AC21" s="147"/>
      <c r="AD21" s="147"/>
      <c r="AE21" s="147"/>
      <c r="AF21" s="147"/>
      <c r="AG21" s="147" t="s">
        <v>154</v>
      </c>
      <c r="AH21" s="147">
        <v>5</v>
      </c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>
      <c r="A22" s="167">
        <v>6</v>
      </c>
      <c r="B22" s="168" t="s">
        <v>163</v>
      </c>
      <c r="C22" s="177" t="s">
        <v>164</v>
      </c>
      <c r="D22" s="169" t="s">
        <v>165</v>
      </c>
      <c r="E22" s="170">
        <v>2940</v>
      </c>
      <c r="F22" s="171"/>
      <c r="G22" s="172">
        <f>ROUND(E22*F22,2)</f>
        <v>0</v>
      </c>
      <c r="H22" s="171">
        <v>0</v>
      </c>
      <c r="I22" s="172">
        <f>ROUND(E22*H22,2)</f>
        <v>0</v>
      </c>
      <c r="J22" s="171">
        <v>15.8</v>
      </c>
      <c r="K22" s="172">
        <f>ROUND(E22*J22,2)</f>
        <v>46452</v>
      </c>
      <c r="L22" s="172">
        <v>21</v>
      </c>
      <c r="M22" s="172">
        <f>G22*(1+L22/100)</f>
        <v>0</v>
      </c>
      <c r="N22" s="170">
        <v>0</v>
      </c>
      <c r="O22" s="170">
        <f>ROUND(E22*N22,2)</f>
        <v>0</v>
      </c>
      <c r="P22" s="170">
        <v>0</v>
      </c>
      <c r="Q22" s="170">
        <f>ROUND(E22*P22,2)</f>
        <v>0</v>
      </c>
      <c r="R22" s="172" t="s">
        <v>147</v>
      </c>
      <c r="S22" s="172" t="s">
        <v>148</v>
      </c>
      <c r="T22" s="173" t="s">
        <v>148</v>
      </c>
      <c r="U22" s="157">
        <v>1.7999999999999999E-2</v>
      </c>
      <c r="V22" s="157">
        <f>ROUND(E22*U22,2)</f>
        <v>52.92</v>
      </c>
      <c r="W22" s="157"/>
      <c r="X22" s="157" t="s">
        <v>149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150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>
      <c r="A23" s="154"/>
      <c r="B23" s="155"/>
      <c r="C23" s="246" t="s">
        <v>166</v>
      </c>
      <c r="D23" s="247"/>
      <c r="E23" s="247"/>
      <c r="F23" s="247"/>
      <c r="G23" s="247"/>
      <c r="H23" s="157"/>
      <c r="I23" s="157"/>
      <c r="J23" s="157"/>
      <c r="K23" s="157"/>
      <c r="L23" s="157"/>
      <c r="M23" s="157"/>
      <c r="N23" s="156"/>
      <c r="O23" s="156"/>
      <c r="P23" s="156"/>
      <c r="Q23" s="156"/>
      <c r="R23" s="157"/>
      <c r="S23" s="157"/>
      <c r="T23" s="157"/>
      <c r="U23" s="157"/>
      <c r="V23" s="157"/>
      <c r="W23" s="157"/>
      <c r="X23" s="157"/>
      <c r="Y23" s="147"/>
      <c r="Z23" s="147"/>
      <c r="AA23" s="147"/>
      <c r="AB23" s="147"/>
      <c r="AC23" s="147"/>
      <c r="AD23" s="147"/>
      <c r="AE23" s="147"/>
      <c r="AF23" s="147"/>
      <c r="AG23" s="147" t="s">
        <v>152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>
      <c r="A24" s="154"/>
      <c r="B24" s="155"/>
      <c r="C24" s="178" t="s">
        <v>209</v>
      </c>
      <c r="D24" s="158"/>
      <c r="E24" s="159">
        <v>2940</v>
      </c>
      <c r="F24" s="157"/>
      <c r="G24" s="157"/>
      <c r="H24" s="157"/>
      <c r="I24" s="157"/>
      <c r="J24" s="157"/>
      <c r="K24" s="157"/>
      <c r="L24" s="157"/>
      <c r="M24" s="157"/>
      <c r="N24" s="156"/>
      <c r="O24" s="156"/>
      <c r="P24" s="156"/>
      <c r="Q24" s="156"/>
      <c r="R24" s="157"/>
      <c r="S24" s="157"/>
      <c r="T24" s="157"/>
      <c r="U24" s="157"/>
      <c r="V24" s="157"/>
      <c r="W24" s="157"/>
      <c r="X24" s="157"/>
      <c r="Y24" s="147"/>
      <c r="Z24" s="147"/>
      <c r="AA24" s="147"/>
      <c r="AB24" s="147"/>
      <c r="AC24" s="147"/>
      <c r="AD24" s="147"/>
      <c r="AE24" s="147"/>
      <c r="AF24" s="147"/>
      <c r="AG24" s="147" t="s">
        <v>154</v>
      </c>
      <c r="AH24" s="147">
        <v>0</v>
      </c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>
      <c r="A25" s="161" t="s">
        <v>142</v>
      </c>
      <c r="B25" s="162" t="s">
        <v>61</v>
      </c>
      <c r="C25" s="176" t="s">
        <v>102</v>
      </c>
      <c r="D25" s="163"/>
      <c r="E25" s="164"/>
      <c r="F25" s="165"/>
      <c r="G25" s="165">
        <f>SUMIF(AG26:AG38,"&lt;&gt;NOR",G26:G38)</f>
        <v>0</v>
      </c>
      <c r="H25" s="165"/>
      <c r="I25" s="165">
        <f>SUM(I26:I38)</f>
        <v>1213330.3</v>
      </c>
      <c r="J25" s="165"/>
      <c r="K25" s="165">
        <f>SUM(K26:K38)</f>
        <v>129724.7</v>
      </c>
      <c r="L25" s="165"/>
      <c r="M25" s="165">
        <f>SUM(M26:M38)</f>
        <v>0</v>
      </c>
      <c r="N25" s="164"/>
      <c r="O25" s="164">
        <f>SUM(O26:O38)</f>
        <v>770.79000000000019</v>
      </c>
      <c r="P25" s="164"/>
      <c r="Q25" s="164">
        <f>SUM(Q26:Q38)</f>
        <v>0</v>
      </c>
      <c r="R25" s="165"/>
      <c r="S25" s="165"/>
      <c r="T25" s="166"/>
      <c r="U25" s="160"/>
      <c r="V25" s="160">
        <f>SUM(V26:V38)</f>
        <v>138.95000000000002</v>
      </c>
      <c r="W25" s="160"/>
      <c r="X25" s="160"/>
      <c r="AG25" t="s">
        <v>143</v>
      </c>
    </row>
    <row r="26" spans="1:60" outlineLevel="1">
      <c r="A26" s="167">
        <v>7</v>
      </c>
      <c r="B26" s="168" t="s">
        <v>168</v>
      </c>
      <c r="C26" s="177" t="s">
        <v>169</v>
      </c>
      <c r="D26" s="169" t="s">
        <v>165</v>
      </c>
      <c r="E26" s="170">
        <v>2170</v>
      </c>
      <c r="F26" s="171"/>
      <c r="G26" s="172">
        <f>ROUND(E26*F26,2)</f>
        <v>0</v>
      </c>
      <c r="H26" s="171">
        <v>117.59</v>
      </c>
      <c r="I26" s="172">
        <f>ROUND(E26*H26,2)</f>
        <v>255170.3</v>
      </c>
      <c r="J26" s="171">
        <v>25.91</v>
      </c>
      <c r="K26" s="172">
        <f>ROUND(E26*J26,2)</f>
        <v>56224.7</v>
      </c>
      <c r="L26" s="172">
        <v>21</v>
      </c>
      <c r="M26" s="172">
        <f>G26*(1+L26/100)</f>
        <v>0</v>
      </c>
      <c r="N26" s="170">
        <v>0.215</v>
      </c>
      <c r="O26" s="170">
        <f>ROUND(E26*N26,2)</f>
        <v>466.55</v>
      </c>
      <c r="P26" s="170">
        <v>0</v>
      </c>
      <c r="Q26" s="170">
        <f>ROUND(E26*P26,2)</f>
        <v>0</v>
      </c>
      <c r="R26" s="172" t="s">
        <v>170</v>
      </c>
      <c r="S26" s="172" t="s">
        <v>148</v>
      </c>
      <c r="T26" s="173" t="s">
        <v>148</v>
      </c>
      <c r="U26" s="157">
        <v>2.5000000000000001E-2</v>
      </c>
      <c r="V26" s="157">
        <f>ROUND(E26*U26,2)</f>
        <v>54.25</v>
      </c>
      <c r="W26" s="157"/>
      <c r="X26" s="157" t="s">
        <v>149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150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>
      <c r="A27" s="154"/>
      <c r="B27" s="155"/>
      <c r="C27" s="246" t="s">
        <v>171</v>
      </c>
      <c r="D27" s="247"/>
      <c r="E27" s="247"/>
      <c r="F27" s="247"/>
      <c r="G27" s="247"/>
      <c r="H27" s="157"/>
      <c r="I27" s="157"/>
      <c r="J27" s="157"/>
      <c r="K27" s="157"/>
      <c r="L27" s="157"/>
      <c r="M27" s="157"/>
      <c r="N27" s="156"/>
      <c r="O27" s="156"/>
      <c r="P27" s="156"/>
      <c r="Q27" s="156"/>
      <c r="R27" s="157"/>
      <c r="S27" s="157"/>
      <c r="T27" s="157"/>
      <c r="U27" s="157"/>
      <c r="V27" s="157"/>
      <c r="W27" s="157"/>
      <c r="X27" s="157"/>
      <c r="Y27" s="147"/>
      <c r="Z27" s="147"/>
      <c r="AA27" s="147"/>
      <c r="AB27" s="147"/>
      <c r="AC27" s="147"/>
      <c r="AD27" s="147"/>
      <c r="AE27" s="147"/>
      <c r="AF27" s="147"/>
      <c r="AG27" s="147" t="s">
        <v>152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>
      <c r="A28" s="154"/>
      <c r="B28" s="155"/>
      <c r="C28" s="178" t="s">
        <v>210</v>
      </c>
      <c r="D28" s="158"/>
      <c r="E28" s="159">
        <v>2170</v>
      </c>
      <c r="F28" s="157"/>
      <c r="G28" s="157"/>
      <c r="H28" s="157"/>
      <c r="I28" s="157"/>
      <c r="J28" s="157"/>
      <c r="K28" s="157"/>
      <c r="L28" s="157"/>
      <c r="M28" s="157"/>
      <c r="N28" s="156"/>
      <c r="O28" s="156"/>
      <c r="P28" s="156"/>
      <c r="Q28" s="156"/>
      <c r="R28" s="157"/>
      <c r="S28" s="157"/>
      <c r="T28" s="157"/>
      <c r="U28" s="157"/>
      <c r="V28" s="157"/>
      <c r="W28" s="157"/>
      <c r="X28" s="157"/>
      <c r="Y28" s="147"/>
      <c r="Z28" s="147"/>
      <c r="AA28" s="147"/>
      <c r="AB28" s="147"/>
      <c r="AC28" s="147"/>
      <c r="AD28" s="147"/>
      <c r="AE28" s="147"/>
      <c r="AF28" s="147"/>
      <c r="AG28" s="147" t="s">
        <v>154</v>
      </c>
      <c r="AH28" s="147">
        <v>0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ht="22.5" outlineLevel="1">
      <c r="A29" s="167">
        <v>8</v>
      </c>
      <c r="B29" s="168" t="s">
        <v>176</v>
      </c>
      <c r="C29" s="177" t="s">
        <v>177</v>
      </c>
      <c r="D29" s="169" t="s">
        <v>165</v>
      </c>
      <c r="E29" s="170">
        <v>700</v>
      </c>
      <c r="F29" s="171"/>
      <c r="G29" s="172">
        <f>ROUND(E29*F29,2)</f>
        <v>0</v>
      </c>
      <c r="H29" s="171">
        <v>133.61000000000001</v>
      </c>
      <c r="I29" s="172">
        <f>ROUND(E29*H29,2)</f>
        <v>93527</v>
      </c>
      <c r="J29" s="171">
        <v>30.39</v>
      </c>
      <c r="K29" s="172">
        <f>ROUND(E29*J29,2)</f>
        <v>21273</v>
      </c>
      <c r="L29" s="172">
        <v>21</v>
      </c>
      <c r="M29" s="172">
        <f>G29*(1+L29/100)</f>
        <v>0</v>
      </c>
      <c r="N29" s="170">
        <v>0.19694999999999999</v>
      </c>
      <c r="O29" s="170">
        <f>ROUND(E29*N29,2)</f>
        <v>137.87</v>
      </c>
      <c r="P29" s="170">
        <v>0</v>
      </c>
      <c r="Q29" s="170">
        <f>ROUND(E29*P29,2)</f>
        <v>0</v>
      </c>
      <c r="R29" s="172" t="s">
        <v>170</v>
      </c>
      <c r="S29" s="172" t="s">
        <v>148</v>
      </c>
      <c r="T29" s="173" t="s">
        <v>148</v>
      </c>
      <c r="U29" s="157">
        <v>5.1999999999999998E-2</v>
      </c>
      <c r="V29" s="157">
        <f>ROUND(E29*U29,2)</f>
        <v>36.4</v>
      </c>
      <c r="W29" s="157"/>
      <c r="X29" s="157" t="s">
        <v>149</v>
      </c>
      <c r="Y29" s="147"/>
      <c r="Z29" s="147"/>
      <c r="AA29" s="147"/>
      <c r="AB29" s="147"/>
      <c r="AC29" s="147"/>
      <c r="AD29" s="147"/>
      <c r="AE29" s="147"/>
      <c r="AF29" s="147"/>
      <c r="AG29" s="147" t="s">
        <v>150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>
      <c r="A30" s="154"/>
      <c r="B30" s="155"/>
      <c r="C30" s="246" t="s">
        <v>178</v>
      </c>
      <c r="D30" s="247"/>
      <c r="E30" s="247"/>
      <c r="F30" s="247"/>
      <c r="G30" s="247"/>
      <c r="H30" s="157"/>
      <c r="I30" s="157"/>
      <c r="J30" s="157"/>
      <c r="K30" s="157"/>
      <c r="L30" s="157"/>
      <c r="M30" s="157"/>
      <c r="N30" s="156"/>
      <c r="O30" s="156"/>
      <c r="P30" s="156"/>
      <c r="Q30" s="156"/>
      <c r="R30" s="157"/>
      <c r="S30" s="157"/>
      <c r="T30" s="157"/>
      <c r="U30" s="157"/>
      <c r="V30" s="157"/>
      <c r="W30" s="157"/>
      <c r="X30" s="157"/>
      <c r="Y30" s="147"/>
      <c r="Z30" s="147"/>
      <c r="AA30" s="147"/>
      <c r="AB30" s="147"/>
      <c r="AC30" s="147"/>
      <c r="AD30" s="147"/>
      <c r="AE30" s="147"/>
      <c r="AF30" s="147"/>
      <c r="AG30" s="147" t="s">
        <v>152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>
      <c r="A31" s="154"/>
      <c r="B31" s="155"/>
      <c r="C31" s="178" t="s">
        <v>211</v>
      </c>
      <c r="D31" s="158"/>
      <c r="E31" s="159">
        <v>700</v>
      </c>
      <c r="F31" s="157"/>
      <c r="G31" s="157"/>
      <c r="H31" s="157"/>
      <c r="I31" s="157"/>
      <c r="J31" s="157"/>
      <c r="K31" s="157"/>
      <c r="L31" s="157"/>
      <c r="M31" s="157"/>
      <c r="N31" s="156"/>
      <c r="O31" s="156"/>
      <c r="P31" s="156"/>
      <c r="Q31" s="156"/>
      <c r="R31" s="157"/>
      <c r="S31" s="157"/>
      <c r="T31" s="157"/>
      <c r="U31" s="157"/>
      <c r="V31" s="157"/>
      <c r="W31" s="157"/>
      <c r="X31" s="157"/>
      <c r="Y31" s="147"/>
      <c r="Z31" s="147"/>
      <c r="AA31" s="147"/>
      <c r="AB31" s="147"/>
      <c r="AC31" s="147"/>
      <c r="AD31" s="147"/>
      <c r="AE31" s="147"/>
      <c r="AF31" s="147"/>
      <c r="AG31" s="147" t="s">
        <v>154</v>
      </c>
      <c r="AH31" s="147">
        <v>0</v>
      </c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ht="22.5" outlineLevel="1">
      <c r="A32" s="167">
        <v>9</v>
      </c>
      <c r="B32" s="168" t="s">
        <v>180</v>
      </c>
      <c r="C32" s="177" t="s">
        <v>181</v>
      </c>
      <c r="D32" s="169" t="s">
        <v>165</v>
      </c>
      <c r="E32" s="170">
        <v>2100</v>
      </c>
      <c r="F32" s="171"/>
      <c r="G32" s="172">
        <f>ROUND(E32*F32,2)</f>
        <v>0</v>
      </c>
      <c r="H32" s="171">
        <v>12.61</v>
      </c>
      <c r="I32" s="172">
        <f>ROUND(E32*H32,2)</f>
        <v>26481</v>
      </c>
      <c r="J32" s="171">
        <v>5.99</v>
      </c>
      <c r="K32" s="172">
        <f>ROUND(E32*J32,2)</f>
        <v>12579</v>
      </c>
      <c r="L32" s="172">
        <v>21</v>
      </c>
      <c r="M32" s="172">
        <f>G32*(1+L32/100)</f>
        <v>0</v>
      </c>
      <c r="N32" s="170">
        <v>2.111E-2</v>
      </c>
      <c r="O32" s="170">
        <f>ROUND(E32*N32,2)</f>
        <v>44.33</v>
      </c>
      <c r="P32" s="170">
        <v>0</v>
      </c>
      <c r="Q32" s="170">
        <f>ROUND(E32*P32,2)</f>
        <v>0</v>
      </c>
      <c r="R32" s="172" t="s">
        <v>170</v>
      </c>
      <c r="S32" s="172" t="s">
        <v>148</v>
      </c>
      <c r="T32" s="173" t="s">
        <v>148</v>
      </c>
      <c r="U32" s="157">
        <v>5.0000000000000001E-3</v>
      </c>
      <c r="V32" s="157">
        <f>ROUND(E32*U32,2)</f>
        <v>10.5</v>
      </c>
      <c r="W32" s="157"/>
      <c r="X32" s="157" t="s">
        <v>149</v>
      </c>
      <c r="Y32" s="147"/>
      <c r="Z32" s="147"/>
      <c r="AA32" s="147"/>
      <c r="AB32" s="147"/>
      <c r="AC32" s="147"/>
      <c r="AD32" s="147"/>
      <c r="AE32" s="147"/>
      <c r="AF32" s="147"/>
      <c r="AG32" s="147" t="s">
        <v>150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>
      <c r="A33" s="154"/>
      <c r="B33" s="155"/>
      <c r="C33" s="178" t="s">
        <v>204</v>
      </c>
      <c r="D33" s="158"/>
      <c r="E33" s="159">
        <v>2100</v>
      </c>
      <c r="F33" s="157"/>
      <c r="G33" s="157"/>
      <c r="H33" s="157"/>
      <c r="I33" s="157"/>
      <c r="J33" s="157"/>
      <c r="K33" s="157"/>
      <c r="L33" s="157"/>
      <c r="M33" s="157"/>
      <c r="N33" s="156"/>
      <c r="O33" s="156"/>
      <c r="P33" s="156"/>
      <c r="Q33" s="156"/>
      <c r="R33" s="157"/>
      <c r="S33" s="157"/>
      <c r="T33" s="157"/>
      <c r="U33" s="157"/>
      <c r="V33" s="157"/>
      <c r="W33" s="157"/>
      <c r="X33" s="157"/>
      <c r="Y33" s="147"/>
      <c r="Z33" s="147"/>
      <c r="AA33" s="147"/>
      <c r="AB33" s="147"/>
      <c r="AC33" s="147"/>
      <c r="AD33" s="147"/>
      <c r="AE33" s="147"/>
      <c r="AF33" s="147"/>
      <c r="AG33" s="147" t="s">
        <v>154</v>
      </c>
      <c r="AH33" s="147">
        <v>0</v>
      </c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>
      <c r="A34" s="167">
        <v>10</v>
      </c>
      <c r="B34" s="168" t="s">
        <v>183</v>
      </c>
      <c r="C34" s="177" t="s">
        <v>184</v>
      </c>
      <c r="D34" s="169" t="s">
        <v>165</v>
      </c>
      <c r="E34" s="170">
        <v>2100</v>
      </c>
      <c r="F34" s="171"/>
      <c r="G34" s="172">
        <f>ROUND(E34*F34,2)</f>
        <v>0</v>
      </c>
      <c r="H34" s="171">
        <v>212.78</v>
      </c>
      <c r="I34" s="172">
        <f>ROUND(E34*H34,2)</f>
        <v>446838</v>
      </c>
      <c r="J34" s="171">
        <v>2.2200000000000002</v>
      </c>
      <c r="K34" s="172">
        <f>ROUND(E34*J34,2)</f>
        <v>4662</v>
      </c>
      <c r="L34" s="172">
        <v>21</v>
      </c>
      <c r="M34" s="172">
        <f>G34*(1+L34/100)</f>
        <v>0</v>
      </c>
      <c r="N34" s="170">
        <v>5.0499999999999998E-3</v>
      </c>
      <c r="O34" s="170">
        <f>ROUND(E34*N34,2)</f>
        <v>10.61</v>
      </c>
      <c r="P34" s="170">
        <v>0</v>
      </c>
      <c r="Q34" s="170">
        <f>ROUND(E34*P34,2)</f>
        <v>0</v>
      </c>
      <c r="R34" s="172" t="s">
        <v>170</v>
      </c>
      <c r="S34" s="172" t="s">
        <v>148</v>
      </c>
      <c r="T34" s="173" t="s">
        <v>148</v>
      </c>
      <c r="U34" s="157">
        <v>2E-3</v>
      </c>
      <c r="V34" s="157">
        <f>ROUND(E34*U34,2)</f>
        <v>4.2</v>
      </c>
      <c r="W34" s="157"/>
      <c r="X34" s="157" t="s">
        <v>149</v>
      </c>
      <c r="Y34" s="147"/>
      <c r="Z34" s="147"/>
      <c r="AA34" s="147"/>
      <c r="AB34" s="147"/>
      <c r="AC34" s="147"/>
      <c r="AD34" s="147"/>
      <c r="AE34" s="147"/>
      <c r="AF34" s="147"/>
      <c r="AG34" s="147" t="s">
        <v>150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>
      <c r="A35" s="154"/>
      <c r="B35" s="155"/>
      <c r="C35" s="178" t="s">
        <v>212</v>
      </c>
      <c r="D35" s="158"/>
      <c r="E35" s="159">
        <v>2100</v>
      </c>
      <c r="F35" s="157"/>
      <c r="G35" s="157"/>
      <c r="H35" s="157"/>
      <c r="I35" s="157"/>
      <c r="J35" s="157"/>
      <c r="K35" s="157"/>
      <c r="L35" s="157"/>
      <c r="M35" s="157"/>
      <c r="N35" s="156"/>
      <c r="O35" s="156"/>
      <c r="P35" s="156"/>
      <c r="Q35" s="156"/>
      <c r="R35" s="157"/>
      <c r="S35" s="157"/>
      <c r="T35" s="157"/>
      <c r="U35" s="157"/>
      <c r="V35" s="157"/>
      <c r="W35" s="157"/>
      <c r="X35" s="157"/>
      <c r="Y35" s="147"/>
      <c r="Z35" s="147"/>
      <c r="AA35" s="147"/>
      <c r="AB35" s="147"/>
      <c r="AC35" s="147"/>
      <c r="AD35" s="147"/>
      <c r="AE35" s="147"/>
      <c r="AF35" s="147"/>
      <c r="AG35" s="147" t="s">
        <v>154</v>
      </c>
      <c r="AH35" s="147">
        <v>5</v>
      </c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ht="22.5" outlineLevel="1">
      <c r="A36" s="167">
        <v>11</v>
      </c>
      <c r="B36" s="168" t="s">
        <v>186</v>
      </c>
      <c r="C36" s="177" t="s">
        <v>187</v>
      </c>
      <c r="D36" s="169" t="s">
        <v>165</v>
      </c>
      <c r="E36" s="170">
        <v>4200</v>
      </c>
      <c r="F36" s="171"/>
      <c r="G36" s="172">
        <f>ROUND(E36*F36,2)</f>
        <v>0</v>
      </c>
      <c r="H36" s="171">
        <v>93.17</v>
      </c>
      <c r="I36" s="172">
        <f>ROUND(E36*H36,2)</f>
        <v>391314</v>
      </c>
      <c r="J36" s="171">
        <v>8.33</v>
      </c>
      <c r="K36" s="172">
        <f>ROUND(E36*J36,2)</f>
        <v>34986</v>
      </c>
      <c r="L36" s="172">
        <v>21</v>
      </c>
      <c r="M36" s="172">
        <f>G36*(1+L36/100)</f>
        <v>0</v>
      </c>
      <c r="N36" s="170">
        <v>2.6530000000000001E-2</v>
      </c>
      <c r="O36" s="170">
        <f>ROUND(E36*N36,2)</f>
        <v>111.43</v>
      </c>
      <c r="P36" s="170">
        <v>0</v>
      </c>
      <c r="Q36" s="170">
        <f>ROUND(E36*P36,2)</f>
        <v>0</v>
      </c>
      <c r="R36" s="172" t="s">
        <v>170</v>
      </c>
      <c r="S36" s="172" t="s">
        <v>148</v>
      </c>
      <c r="T36" s="173" t="s">
        <v>148</v>
      </c>
      <c r="U36" s="157">
        <v>8.0000000000000002E-3</v>
      </c>
      <c r="V36" s="157">
        <f>ROUND(E36*U36,2)</f>
        <v>33.6</v>
      </c>
      <c r="W36" s="157"/>
      <c r="X36" s="157" t="s">
        <v>149</v>
      </c>
      <c r="Y36" s="147"/>
      <c r="Z36" s="147"/>
      <c r="AA36" s="147"/>
      <c r="AB36" s="147"/>
      <c r="AC36" s="147"/>
      <c r="AD36" s="147"/>
      <c r="AE36" s="147"/>
      <c r="AF36" s="147"/>
      <c r="AG36" s="147" t="s">
        <v>150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>
      <c r="A37" s="154"/>
      <c r="B37" s="155"/>
      <c r="C37" s="246" t="s">
        <v>188</v>
      </c>
      <c r="D37" s="247"/>
      <c r="E37" s="247"/>
      <c r="F37" s="247"/>
      <c r="G37" s="247"/>
      <c r="H37" s="157"/>
      <c r="I37" s="157"/>
      <c r="J37" s="157"/>
      <c r="K37" s="157"/>
      <c r="L37" s="157"/>
      <c r="M37" s="157"/>
      <c r="N37" s="156"/>
      <c r="O37" s="156"/>
      <c r="P37" s="156"/>
      <c r="Q37" s="156"/>
      <c r="R37" s="157"/>
      <c r="S37" s="157"/>
      <c r="T37" s="157"/>
      <c r="U37" s="157"/>
      <c r="V37" s="157"/>
      <c r="W37" s="157"/>
      <c r="X37" s="157"/>
      <c r="Y37" s="147"/>
      <c r="Z37" s="147"/>
      <c r="AA37" s="147"/>
      <c r="AB37" s="147"/>
      <c r="AC37" s="147"/>
      <c r="AD37" s="147"/>
      <c r="AE37" s="147"/>
      <c r="AF37" s="147"/>
      <c r="AG37" s="147" t="s">
        <v>152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>
      <c r="A38" s="154"/>
      <c r="B38" s="155"/>
      <c r="C38" s="178" t="s">
        <v>213</v>
      </c>
      <c r="D38" s="158"/>
      <c r="E38" s="159">
        <v>4200</v>
      </c>
      <c r="F38" s="157"/>
      <c r="G38" s="157"/>
      <c r="H38" s="157"/>
      <c r="I38" s="157"/>
      <c r="J38" s="157"/>
      <c r="K38" s="157"/>
      <c r="L38" s="157"/>
      <c r="M38" s="157"/>
      <c r="N38" s="156"/>
      <c r="O38" s="156"/>
      <c r="P38" s="156"/>
      <c r="Q38" s="156"/>
      <c r="R38" s="157"/>
      <c r="S38" s="157"/>
      <c r="T38" s="157"/>
      <c r="U38" s="157"/>
      <c r="V38" s="157"/>
      <c r="W38" s="157"/>
      <c r="X38" s="157"/>
      <c r="Y38" s="147"/>
      <c r="Z38" s="147"/>
      <c r="AA38" s="147"/>
      <c r="AB38" s="147"/>
      <c r="AC38" s="147"/>
      <c r="AD38" s="147"/>
      <c r="AE38" s="147"/>
      <c r="AF38" s="147"/>
      <c r="AG38" s="147" t="s">
        <v>154</v>
      </c>
      <c r="AH38" s="147">
        <v>5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>
      <c r="A39" s="161" t="s">
        <v>142</v>
      </c>
      <c r="B39" s="162" t="s">
        <v>105</v>
      </c>
      <c r="C39" s="176" t="s">
        <v>106</v>
      </c>
      <c r="D39" s="163"/>
      <c r="E39" s="164"/>
      <c r="F39" s="165"/>
      <c r="G39" s="165">
        <f>SUMIF(AG40:AG41,"&lt;&gt;NOR",G40:G41)</f>
        <v>0</v>
      </c>
      <c r="H39" s="165"/>
      <c r="I39" s="165">
        <f>SUM(I40:I41)</f>
        <v>0</v>
      </c>
      <c r="J39" s="165"/>
      <c r="K39" s="165">
        <f>SUM(K40:K41)</f>
        <v>60760</v>
      </c>
      <c r="L39" s="165"/>
      <c r="M39" s="165">
        <f>SUM(M40:M41)</f>
        <v>0</v>
      </c>
      <c r="N39" s="164"/>
      <c r="O39" s="164">
        <f>SUM(O40:O41)</f>
        <v>0</v>
      </c>
      <c r="P39" s="164"/>
      <c r="Q39" s="164">
        <f>SUM(Q40:Q41)</f>
        <v>0</v>
      </c>
      <c r="R39" s="165"/>
      <c r="S39" s="165"/>
      <c r="T39" s="166"/>
      <c r="U39" s="160"/>
      <c r="V39" s="160">
        <f>SUM(V40:V41)</f>
        <v>12.32</v>
      </c>
      <c r="W39" s="160"/>
      <c r="X39" s="160"/>
      <c r="AG39" t="s">
        <v>143</v>
      </c>
    </row>
    <row r="40" spans="1:60" ht="22.5" outlineLevel="1">
      <c r="A40" s="167">
        <v>12</v>
      </c>
      <c r="B40" s="168" t="s">
        <v>190</v>
      </c>
      <c r="C40" s="177" t="s">
        <v>191</v>
      </c>
      <c r="D40" s="169" t="s">
        <v>192</v>
      </c>
      <c r="E40" s="170">
        <v>560</v>
      </c>
      <c r="F40" s="171"/>
      <c r="G40" s="172">
        <f>ROUND(E40*F40,2)</f>
        <v>0</v>
      </c>
      <c r="H40" s="171">
        <v>0</v>
      </c>
      <c r="I40" s="172">
        <f>ROUND(E40*H40,2)</f>
        <v>0</v>
      </c>
      <c r="J40" s="171">
        <v>108.5</v>
      </c>
      <c r="K40" s="172">
        <f>ROUND(E40*J40,2)</f>
        <v>60760</v>
      </c>
      <c r="L40" s="172">
        <v>21</v>
      </c>
      <c r="M40" s="172">
        <f>G40*(1+L40/100)</f>
        <v>0</v>
      </c>
      <c r="N40" s="170">
        <v>0</v>
      </c>
      <c r="O40" s="170">
        <f>ROUND(E40*N40,2)</f>
        <v>0</v>
      </c>
      <c r="P40" s="170">
        <v>0</v>
      </c>
      <c r="Q40" s="170">
        <f>ROUND(E40*P40,2)</f>
        <v>0</v>
      </c>
      <c r="R40" s="172" t="s">
        <v>147</v>
      </c>
      <c r="S40" s="172" t="s">
        <v>148</v>
      </c>
      <c r="T40" s="173" t="s">
        <v>148</v>
      </c>
      <c r="U40" s="157">
        <v>2.1999999999999999E-2</v>
      </c>
      <c r="V40" s="157">
        <f>ROUND(E40*U40,2)</f>
        <v>12.32</v>
      </c>
      <c r="W40" s="157"/>
      <c r="X40" s="157" t="s">
        <v>149</v>
      </c>
      <c r="Y40" s="147"/>
      <c r="Z40" s="147"/>
      <c r="AA40" s="147"/>
      <c r="AB40" s="147"/>
      <c r="AC40" s="147"/>
      <c r="AD40" s="147"/>
      <c r="AE40" s="147"/>
      <c r="AF40" s="147"/>
      <c r="AG40" s="147" t="s">
        <v>150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ht="22.5" outlineLevel="1">
      <c r="A41" s="154"/>
      <c r="B41" s="155"/>
      <c r="C41" s="246" t="s">
        <v>193</v>
      </c>
      <c r="D41" s="247"/>
      <c r="E41" s="247"/>
      <c r="F41" s="247"/>
      <c r="G41" s="247"/>
      <c r="H41" s="157"/>
      <c r="I41" s="157"/>
      <c r="J41" s="157"/>
      <c r="K41" s="157"/>
      <c r="L41" s="157"/>
      <c r="M41" s="157"/>
      <c r="N41" s="156"/>
      <c r="O41" s="156"/>
      <c r="P41" s="156"/>
      <c r="Q41" s="156"/>
      <c r="R41" s="157"/>
      <c r="S41" s="157"/>
      <c r="T41" s="157"/>
      <c r="U41" s="157"/>
      <c r="V41" s="157"/>
      <c r="W41" s="157"/>
      <c r="X41" s="157"/>
      <c r="Y41" s="147"/>
      <c r="Z41" s="147"/>
      <c r="AA41" s="147"/>
      <c r="AB41" s="147"/>
      <c r="AC41" s="147"/>
      <c r="AD41" s="147"/>
      <c r="AE41" s="147"/>
      <c r="AF41" s="147"/>
      <c r="AG41" s="147" t="s">
        <v>152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74" t="str">
        <f>C41</f>
        <v>komunikací v suchu nebo ve vodě, s odstraněním travnatého porostu nebo nánosu, s úpravou dna a svahů do předepsaného profilu, s odklizením na vzdálenost do 10 m nebo s naložením na dopravní prostředek,</v>
      </c>
      <c r="BB41" s="147"/>
      <c r="BC41" s="147"/>
      <c r="BD41" s="147"/>
      <c r="BE41" s="147"/>
      <c r="BF41" s="147"/>
      <c r="BG41" s="147"/>
      <c r="BH41" s="147"/>
    </row>
    <row r="42" spans="1:60">
      <c r="A42" s="161" t="s">
        <v>142</v>
      </c>
      <c r="B42" s="162" t="s">
        <v>109</v>
      </c>
      <c r="C42" s="176" t="s">
        <v>110</v>
      </c>
      <c r="D42" s="163"/>
      <c r="E42" s="164"/>
      <c r="F42" s="165"/>
      <c r="G42" s="165">
        <f>SUMIF(AG43:AG44,"&lt;&gt;NOR",G43:G44)</f>
        <v>0</v>
      </c>
      <c r="H42" s="165"/>
      <c r="I42" s="165">
        <f>SUM(I43:I44)</f>
        <v>0</v>
      </c>
      <c r="J42" s="165"/>
      <c r="K42" s="165">
        <f>SUM(K43:K44)</f>
        <v>61276.77</v>
      </c>
      <c r="L42" s="165"/>
      <c r="M42" s="165">
        <f>SUM(M43:M44)</f>
        <v>0</v>
      </c>
      <c r="N42" s="164"/>
      <c r="O42" s="164">
        <f>SUM(O43:O44)</f>
        <v>0</v>
      </c>
      <c r="P42" s="164"/>
      <c r="Q42" s="164">
        <f>SUM(Q43:Q44)</f>
        <v>0</v>
      </c>
      <c r="R42" s="165"/>
      <c r="S42" s="165"/>
      <c r="T42" s="166"/>
      <c r="U42" s="160"/>
      <c r="V42" s="160">
        <f>SUM(V43:V44)</f>
        <v>15.42</v>
      </c>
      <c r="W42" s="160"/>
      <c r="X42" s="160"/>
      <c r="AG42" t="s">
        <v>143</v>
      </c>
    </row>
    <row r="43" spans="1:60" outlineLevel="1">
      <c r="A43" s="167">
        <v>13</v>
      </c>
      <c r="B43" s="168" t="s">
        <v>194</v>
      </c>
      <c r="C43" s="177" t="s">
        <v>195</v>
      </c>
      <c r="D43" s="169" t="s">
        <v>196</v>
      </c>
      <c r="E43" s="170">
        <v>770.77700000000004</v>
      </c>
      <c r="F43" s="171"/>
      <c r="G43" s="172">
        <f>ROUND(E43*F43,2)</f>
        <v>0</v>
      </c>
      <c r="H43" s="171">
        <v>0</v>
      </c>
      <c r="I43" s="172">
        <f>ROUND(E43*H43,2)</f>
        <v>0</v>
      </c>
      <c r="J43" s="171">
        <v>79.5</v>
      </c>
      <c r="K43" s="172">
        <f>ROUND(E43*J43,2)</f>
        <v>61276.77</v>
      </c>
      <c r="L43" s="172">
        <v>21</v>
      </c>
      <c r="M43" s="172">
        <f>G43*(1+L43/100)</f>
        <v>0</v>
      </c>
      <c r="N43" s="170">
        <v>0</v>
      </c>
      <c r="O43" s="170">
        <f>ROUND(E43*N43,2)</f>
        <v>0</v>
      </c>
      <c r="P43" s="170">
        <v>0</v>
      </c>
      <c r="Q43" s="170">
        <f>ROUND(E43*P43,2)</f>
        <v>0</v>
      </c>
      <c r="R43" s="172" t="s">
        <v>170</v>
      </c>
      <c r="S43" s="172" t="s">
        <v>148</v>
      </c>
      <c r="T43" s="173" t="s">
        <v>148</v>
      </c>
      <c r="U43" s="157">
        <v>0.02</v>
      </c>
      <c r="V43" s="157">
        <f>ROUND(E43*U43,2)</f>
        <v>15.42</v>
      </c>
      <c r="W43" s="157"/>
      <c r="X43" s="157" t="s">
        <v>197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198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>
      <c r="A44" s="154"/>
      <c r="B44" s="155"/>
      <c r="C44" s="246" t="s">
        <v>199</v>
      </c>
      <c r="D44" s="247"/>
      <c r="E44" s="247"/>
      <c r="F44" s="247"/>
      <c r="G44" s="247"/>
      <c r="H44" s="157"/>
      <c r="I44" s="157"/>
      <c r="J44" s="157"/>
      <c r="K44" s="157"/>
      <c r="L44" s="157"/>
      <c r="M44" s="157"/>
      <c r="N44" s="156"/>
      <c r="O44" s="156"/>
      <c r="P44" s="156"/>
      <c r="Q44" s="156"/>
      <c r="R44" s="157"/>
      <c r="S44" s="157"/>
      <c r="T44" s="157"/>
      <c r="U44" s="157"/>
      <c r="V44" s="157"/>
      <c r="W44" s="157"/>
      <c r="X44" s="157"/>
      <c r="Y44" s="147"/>
      <c r="Z44" s="147"/>
      <c r="AA44" s="147"/>
      <c r="AB44" s="147"/>
      <c r="AC44" s="147"/>
      <c r="AD44" s="147"/>
      <c r="AE44" s="147"/>
      <c r="AF44" s="147"/>
      <c r="AG44" s="147" t="s">
        <v>152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>
      <c r="A45" s="161" t="s">
        <v>142</v>
      </c>
      <c r="B45" s="162" t="s">
        <v>111</v>
      </c>
      <c r="C45" s="176" t="s">
        <v>112</v>
      </c>
      <c r="D45" s="163"/>
      <c r="E45" s="164"/>
      <c r="F45" s="165"/>
      <c r="G45" s="165">
        <f>SUMIF(AG46:AG51,"&lt;&gt;NOR",G46:G51)</f>
        <v>0</v>
      </c>
      <c r="H45" s="165"/>
      <c r="I45" s="165">
        <f>SUM(I46:I51)</f>
        <v>0</v>
      </c>
      <c r="J45" s="165"/>
      <c r="K45" s="165">
        <f>SUM(K46:K51)</f>
        <v>242272.8</v>
      </c>
      <c r="L45" s="165"/>
      <c r="M45" s="165">
        <f>SUM(M46:M51)</f>
        <v>0</v>
      </c>
      <c r="N45" s="164"/>
      <c r="O45" s="164">
        <f>SUM(O46:O51)</f>
        <v>0</v>
      </c>
      <c r="P45" s="164"/>
      <c r="Q45" s="164">
        <f>SUM(Q46:Q51)</f>
        <v>0</v>
      </c>
      <c r="R45" s="165"/>
      <c r="S45" s="165"/>
      <c r="T45" s="166"/>
      <c r="U45" s="160"/>
      <c r="V45" s="160">
        <f>SUM(V46:V51)</f>
        <v>50.36</v>
      </c>
      <c r="W45" s="160"/>
      <c r="X45" s="160"/>
      <c r="AG45" t="s">
        <v>143</v>
      </c>
    </row>
    <row r="46" spans="1:60" ht="22.5" outlineLevel="1">
      <c r="A46" s="182">
        <v>14</v>
      </c>
      <c r="B46" s="183" t="s">
        <v>214</v>
      </c>
      <c r="C46" s="189" t="s">
        <v>215</v>
      </c>
      <c r="D46" s="184" t="s">
        <v>196</v>
      </c>
      <c r="E46" s="185">
        <v>462</v>
      </c>
      <c r="F46" s="186"/>
      <c r="G46" s="187">
        <f>ROUND(E46*F46,2)</f>
        <v>0</v>
      </c>
      <c r="H46" s="186">
        <v>0</v>
      </c>
      <c r="I46" s="187">
        <f>ROUND(E46*H46,2)</f>
        <v>0</v>
      </c>
      <c r="J46" s="186">
        <v>48.4</v>
      </c>
      <c r="K46" s="187">
        <f>ROUND(E46*J46,2)</f>
        <v>22360.799999999999</v>
      </c>
      <c r="L46" s="187">
        <v>21</v>
      </c>
      <c r="M46" s="187">
        <f>G46*(1+L46/100)</f>
        <v>0</v>
      </c>
      <c r="N46" s="185">
        <v>0</v>
      </c>
      <c r="O46" s="185">
        <f>ROUND(E46*N46,2)</f>
        <v>0</v>
      </c>
      <c r="P46" s="185">
        <v>0</v>
      </c>
      <c r="Q46" s="185">
        <f>ROUND(E46*P46,2)</f>
        <v>0</v>
      </c>
      <c r="R46" s="187" t="s">
        <v>170</v>
      </c>
      <c r="S46" s="187" t="s">
        <v>148</v>
      </c>
      <c r="T46" s="188" t="s">
        <v>148</v>
      </c>
      <c r="U46" s="157">
        <v>0.01</v>
      </c>
      <c r="V46" s="157">
        <f>ROUND(E46*U46,2)</f>
        <v>4.62</v>
      </c>
      <c r="W46" s="157"/>
      <c r="X46" s="157" t="s">
        <v>216</v>
      </c>
      <c r="Y46" s="147"/>
      <c r="Z46" s="147"/>
      <c r="AA46" s="147"/>
      <c r="AB46" s="147"/>
      <c r="AC46" s="147"/>
      <c r="AD46" s="147"/>
      <c r="AE46" s="147"/>
      <c r="AF46" s="147"/>
      <c r="AG46" s="147" t="s">
        <v>217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ht="22.5" outlineLevel="1">
      <c r="A47" s="182">
        <v>15</v>
      </c>
      <c r="B47" s="183" t="s">
        <v>218</v>
      </c>
      <c r="C47" s="189" t="s">
        <v>219</v>
      </c>
      <c r="D47" s="184" t="s">
        <v>196</v>
      </c>
      <c r="E47" s="185">
        <v>1848</v>
      </c>
      <c r="F47" s="186"/>
      <c r="G47" s="187">
        <f>ROUND(E47*F47,2)</f>
        <v>0</v>
      </c>
      <c r="H47" s="186">
        <v>0</v>
      </c>
      <c r="I47" s="187">
        <f>ROUND(E47*H47,2)</f>
        <v>0</v>
      </c>
      <c r="J47" s="186">
        <v>12</v>
      </c>
      <c r="K47" s="187">
        <f>ROUND(E47*J47,2)</f>
        <v>22176</v>
      </c>
      <c r="L47" s="187">
        <v>21</v>
      </c>
      <c r="M47" s="187">
        <f>G47*(1+L47/100)</f>
        <v>0</v>
      </c>
      <c r="N47" s="185">
        <v>0</v>
      </c>
      <c r="O47" s="185">
        <f>ROUND(E47*N47,2)</f>
        <v>0</v>
      </c>
      <c r="P47" s="185">
        <v>0</v>
      </c>
      <c r="Q47" s="185">
        <f>ROUND(E47*P47,2)</f>
        <v>0</v>
      </c>
      <c r="R47" s="187" t="s">
        <v>170</v>
      </c>
      <c r="S47" s="187" t="s">
        <v>148</v>
      </c>
      <c r="T47" s="188" t="s">
        <v>148</v>
      </c>
      <c r="U47" s="157">
        <v>0</v>
      </c>
      <c r="V47" s="157">
        <f>ROUND(E47*U47,2)</f>
        <v>0</v>
      </c>
      <c r="W47" s="157"/>
      <c r="X47" s="157" t="s">
        <v>216</v>
      </c>
      <c r="Y47" s="147"/>
      <c r="Z47" s="147"/>
      <c r="AA47" s="147"/>
      <c r="AB47" s="147"/>
      <c r="AC47" s="147"/>
      <c r="AD47" s="147"/>
      <c r="AE47" s="147"/>
      <c r="AF47" s="147"/>
      <c r="AG47" s="147" t="s">
        <v>217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>
      <c r="A48" s="167">
        <v>16</v>
      </c>
      <c r="B48" s="168" t="s">
        <v>220</v>
      </c>
      <c r="C48" s="177" t="s">
        <v>221</v>
      </c>
      <c r="D48" s="169" t="s">
        <v>196</v>
      </c>
      <c r="E48" s="170">
        <v>462</v>
      </c>
      <c r="F48" s="171"/>
      <c r="G48" s="172">
        <f>ROUND(E48*F48,2)</f>
        <v>0</v>
      </c>
      <c r="H48" s="171">
        <v>0</v>
      </c>
      <c r="I48" s="172">
        <f>ROUND(E48*H48,2)</f>
        <v>0</v>
      </c>
      <c r="J48" s="171">
        <v>148</v>
      </c>
      <c r="K48" s="172">
        <f>ROUND(E48*J48,2)</f>
        <v>68376</v>
      </c>
      <c r="L48" s="172">
        <v>21</v>
      </c>
      <c r="M48" s="172">
        <f>G48*(1+L48/100)</f>
        <v>0</v>
      </c>
      <c r="N48" s="170">
        <v>0</v>
      </c>
      <c r="O48" s="170">
        <f>ROUND(E48*N48,2)</f>
        <v>0</v>
      </c>
      <c r="P48" s="170">
        <v>0</v>
      </c>
      <c r="Q48" s="170">
        <f>ROUND(E48*P48,2)</f>
        <v>0</v>
      </c>
      <c r="R48" s="172" t="s">
        <v>170</v>
      </c>
      <c r="S48" s="172" t="s">
        <v>148</v>
      </c>
      <c r="T48" s="173" t="s">
        <v>148</v>
      </c>
      <c r="U48" s="157">
        <v>9.9000000000000005E-2</v>
      </c>
      <c r="V48" s="157">
        <f>ROUND(E48*U48,2)</f>
        <v>45.74</v>
      </c>
      <c r="W48" s="157"/>
      <c r="X48" s="157" t="s">
        <v>216</v>
      </c>
      <c r="Y48" s="147"/>
      <c r="Z48" s="147"/>
      <c r="AA48" s="147"/>
      <c r="AB48" s="147"/>
      <c r="AC48" s="147"/>
      <c r="AD48" s="147"/>
      <c r="AE48" s="147"/>
      <c r="AF48" s="147"/>
      <c r="AG48" s="147" t="s">
        <v>217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>
      <c r="A49" s="154"/>
      <c r="B49" s="155"/>
      <c r="C49" s="246" t="s">
        <v>222</v>
      </c>
      <c r="D49" s="247"/>
      <c r="E49" s="247"/>
      <c r="F49" s="247"/>
      <c r="G49" s="247"/>
      <c r="H49" s="157"/>
      <c r="I49" s="157"/>
      <c r="J49" s="157"/>
      <c r="K49" s="157"/>
      <c r="L49" s="157"/>
      <c r="M49" s="157"/>
      <c r="N49" s="156"/>
      <c r="O49" s="156"/>
      <c r="P49" s="156"/>
      <c r="Q49" s="156"/>
      <c r="R49" s="157"/>
      <c r="S49" s="157"/>
      <c r="T49" s="157"/>
      <c r="U49" s="157"/>
      <c r="V49" s="157"/>
      <c r="W49" s="157"/>
      <c r="X49" s="157"/>
      <c r="Y49" s="147"/>
      <c r="Z49" s="147"/>
      <c r="AA49" s="147"/>
      <c r="AB49" s="147"/>
      <c r="AC49" s="147"/>
      <c r="AD49" s="147"/>
      <c r="AE49" s="147"/>
      <c r="AF49" s="147"/>
      <c r="AG49" s="147" t="s">
        <v>152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>
      <c r="A50" s="167">
        <v>17</v>
      </c>
      <c r="B50" s="168" t="s">
        <v>223</v>
      </c>
      <c r="C50" s="177" t="s">
        <v>224</v>
      </c>
      <c r="D50" s="169" t="s">
        <v>196</v>
      </c>
      <c r="E50" s="170">
        <v>462</v>
      </c>
      <c r="F50" s="171"/>
      <c r="G50" s="172">
        <f>ROUND(E50*F50,2)</f>
        <v>0</v>
      </c>
      <c r="H50" s="171">
        <v>0</v>
      </c>
      <c r="I50" s="172">
        <f>ROUND(E50*H50,2)</f>
        <v>0</v>
      </c>
      <c r="J50" s="171">
        <v>280</v>
      </c>
      <c r="K50" s="172">
        <f>ROUND(E50*J50,2)</f>
        <v>129360</v>
      </c>
      <c r="L50" s="172">
        <v>21</v>
      </c>
      <c r="M50" s="172">
        <f>G50*(1+L50/100)</f>
        <v>0</v>
      </c>
      <c r="N50" s="170">
        <v>0</v>
      </c>
      <c r="O50" s="170">
        <f>ROUND(E50*N50,2)</f>
        <v>0</v>
      </c>
      <c r="P50" s="170">
        <v>0</v>
      </c>
      <c r="Q50" s="170">
        <f>ROUND(E50*P50,2)</f>
        <v>0</v>
      </c>
      <c r="R50" s="172" t="s">
        <v>170</v>
      </c>
      <c r="S50" s="172" t="s">
        <v>148</v>
      </c>
      <c r="T50" s="173" t="s">
        <v>148</v>
      </c>
      <c r="U50" s="157">
        <v>0</v>
      </c>
      <c r="V50" s="157">
        <f>ROUND(E50*U50,2)</f>
        <v>0</v>
      </c>
      <c r="W50" s="157"/>
      <c r="X50" s="157" t="s">
        <v>216</v>
      </c>
      <c r="Y50" s="147"/>
      <c r="Z50" s="147"/>
      <c r="AA50" s="147"/>
      <c r="AB50" s="147"/>
      <c r="AC50" s="147"/>
      <c r="AD50" s="147"/>
      <c r="AE50" s="147"/>
      <c r="AF50" s="147"/>
      <c r="AG50" s="147" t="s">
        <v>217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>
      <c r="A51" s="154"/>
      <c r="B51" s="155"/>
      <c r="C51" s="246" t="s">
        <v>222</v>
      </c>
      <c r="D51" s="247"/>
      <c r="E51" s="247"/>
      <c r="F51" s="247"/>
      <c r="G51" s="247"/>
      <c r="H51" s="157"/>
      <c r="I51" s="157"/>
      <c r="J51" s="157"/>
      <c r="K51" s="157"/>
      <c r="L51" s="157"/>
      <c r="M51" s="157"/>
      <c r="N51" s="156"/>
      <c r="O51" s="156"/>
      <c r="P51" s="156"/>
      <c r="Q51" s="156"/>
      <c r="R51" s="157"/>
      <c r="S51" s="157"/>
      <c r="T51" s="157"/>
      <c r="U51" s="157"/>
      <c r="V51" s="157"/>
      <c r="W51" s="157"/>
      <c r="X51" s="157"/>
      <c r="Y51" s="147"/>
      <c r="Z51" s="147"/>
      <c r="AA51" s="147"/>
      <c r="AB51" s="147"/>
      <c r="AC51" s="147"/>
      <c r="AD51" s="147"/>
      <c r="AE51" s="147"/>
      <c r="AF51" s="147"/>
      <c r="AG51" s="147" t="s">
        <v>152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>
      <c r="A52" s="3"/>
      <c r="B52" s="4"/>
      <c r="C52" s="179"/>
      <c r="D52" s="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AE52">
        <v>15</v>
      </c>
      <c r="AF52">
        <v>21</v>
      </c>
      <c r="AG52" t="s">
        <v>129</v>
      </c>
    </row>
    <row r="53" spans="1:60">
      <c r="A53" s="150"/>
      <c r="B53" s="151" t="s">
        <v>29</v>
      </c>
      <c r="C53" s="180"/>
      <c r="D53" s="152"/>
      <c r="E53" s="153"/>
      <c r="F53" s="153"/>
      <c r="G53" s="175">
        <f>G8+G25+G39+G42+G45</f>
        <v>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AE53">
        <f>SUMIF(L7:L51,AE52,G7:G51)</f>
        <v>0</v>
      </c>
      <c r="AF53">
        <f>SUMIF(L7:L51,AF52,G7:G51)</f>
        <v>0</v>
      </c>
      <c r="AG53" t="s">
        <v>200</v>
      </c>
    </row>
    <row r="54" spans="1:60">
      <c r="C54" s="181"/>
      <c r="D54" s="10"/>
      <c r="AG54" t="s">
        <v>201</v>
      </c>
    </row>
    <row r="55" spans="1:60">
      <c r="D55" s="10"/>
    </row>
    <row r="56" spans="1:60">
      <c r="D56" s="10"/>
    </row>
    <row r="57" spans="1:60">
      <c r="D57" s="10"/>
    </row>
    <row r="58" spans="1:60">
      <c r="D58" s="10"/>
    </row>
    <row r="59" spans="1:60">
      <c r="D59" s="10"/>
    </row>
    <row r="60" spans="1:60">
      <c r="D60" s="10"/>
    </row>
    <row r="61" spans="1:60">
      <c r="D61" s="10"/>
    </row>
    <row r="62" spans="1:60">
      <c r="D62" s="10"/>
    </row>
    <row r="63" spans="1:60">
      <c r="D63" s="10"/>
    </row>
    <row r="64" spans="1:60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sheet="1"/>
  <mergeCells count="15">
    <mergeCell ref="C15:G15"/>
    <mergeCell ref="A1:G1"/>
    <mergeCell ref="C2:G2"/>
    <mergeCell ref="C3:G3"/>
    <mergeCell ref="C4:G4"/>
    <mergeCell ref="C12:G12"/>
    <mergeCell ref="C44:G44"/>
    <mergeCell ref="C49:G49"/>
    <mergeCell ref="C51:G51"/>
    <mergeCell ref="C18:G18"/>
    <mergeCell ref="C23:G23"/>
    <mergeCell ref="C27:G27"/>
    <mergeCell ref="C30:G30"/>
    <mergeCell ref="C37:G37"/>
    <mergeCell ref="C41:G41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F12" sqref="F12"/>
    </sheetView>
  </sheetViews>
  <sheetFormatPr defaultRowHeight="12.75" outlineLevelRow="1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8" t="s">
        <v>116</v>
      </c>
      <c r="B1" s="248"/>
      <c r="C1" s="248"/>
      <c r="D1" s="248"/>
      <c r="E1" s="248"/>
      <c r="F1" s="248"/>
      <c r="G1" s="248"/>
      <c r="AG1" t="s">
        <v>117</v>
      </c>
    </row>
    <row r="2" spans="1:60" ht="25.15" customHeight="1">
      <c r="A2" s="139" t="s">
        <v>7</v>
      </c>
      <c r="B2" s="49" t="s">
        <v>43</v>
      </c>
      <c r="C2" s="249" t="s">
        <v>44</v>
      </c>
      <c r="D2" s="250"/>
      <c r="E2" s="250"/>
      <c r="F2" s="250"/>
      <c r="G2" s="251"/>
      <c r="AG2" t="s">
        <v>118</v>
      </c>
    </row>
    <row r="3" spans="1:60" ht="25.15" customHeight="1">
      <c r="A3" s="139" t="s">
        <v>8</v>
      </c>
      <c r="B3" s="49" t="s">
        <v>53</v>
      </c>
      <c r="C3" s="249" t="s">
        <v>54</v>
      </c>
      <c r="D3" s="250"/>
      <c r="E3" s="250"/>
      <c r="F3" s="250"/>
      <c r="G3" s="251"/>
      <c r="AC3" s="121" t="s">
        <v>118</v>
      </c>
      <c r="AG3" t="s">
        <v>119</v>
      </c>
    </row>
    <row r="4" spans="1:60" ht="25.15" customHeight="1">
      <c r="A4" s="140" t="s">
        <v>9</v>
      </c>
      <c r="B4" s="141" t="s">
        <v>55</v>
      </c>
      <c r="C4" s="252" t="s">
        <v>54</v>
      </c>
      <c r="D4" s="253"/>
      <c r="E4" s="253"/>
      <c r="F4" s="253"/>
      <c r="G4" s="254"/>
      <c r="AG4" t="s">
        <v>120</v>
      </c>
    </row>
    <row r="5" spans="1:60">
      <c r="D5" s="10"/>
    </row>
    <row r="6" spans="1:60" ht="38.25">
      <c r="A6" s="143" t="s">
        <v>121</v>
      </c>
      <c r="B6" s="145" t="s">
        <v>122</v>
      </c>
      <c r="C6" s="145" t="s">
        <v>123</v>
      </c>
      <c r="D6" s="144" t="s">
        <v>124</v>
      </c>
      <c r="E6" s="143" t="s">
        <v>125</v>
      </c>
      <c r="F6" s="142" t="s">
        <v>126</v>
      </c>
      <c r="G6" s="143" t="s">
        <v>29</v>
      </c>
      <c r="H6" s="146" t="s">
        <v>30</v>
      </c>
      <c r="I6" s="146" t="s">
        <v>127</v>
      </c>
      <c r="J6" s="146" t="s">
        <v>31</v>
      </c>
      <c r="K6" s="146" t="s">
        <v>128</v>
      </c>
      <c r="L6" s="146" t="s">
        <v>129</v>
      </c>
      <c r="M6" s="146" t="s">
        <v>130</v>
      </c>
      <c r="N6" s="146" t="s">
        <v>131</v>
      </c>
      <c r="O6" s="146" t="s">
        <v>132</v>
      </c>
      <c r="P6" s="146" t="s">
        <v>133</v>
      </c>
      <c r="Q6" s="146" t="s">
        <v>134</v>
      </c>
      <c r="R6" s="146" t="s">
        <v>135</v>
      </c>
      <c r="S6" s="146" t="s">
        <v>136</v>
      </c>
      <c r="T6" s="146" t="s">
        <v>137</v>
      </c>
      <c r="U6" s="146" t="s">
        <v>138</v>
      </c>
      <c r="V6" s="146" t="s">
        <v>139</v>
      </c>
      <c r="W6" s="146" t="s">
        <v>140</v>
      </c>
      <c r="X6" s="146" t="s">
        <v>141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</row>
    <row r="8" spans="1:60">
      <c r="A8" s="161" t="s">
        <v>142</v>
      </c>
      <c r="B8" s="162" t="s">
        <v>61</v>
      </c>
      <c r="C8" s="176" t="s">
        <v>102</v>
      </c>
      <c r="D8" s="163"/>
      <c r="E8" s="164"/>
      <c r="F8" s="165"/>
      <c r="G8" s="165">
        <f>SUMIF(AG9:AG10,"&lt;&gt;NOR",G9:G10)</f>
        <v>0</v>
      </c>
      <c r="H8" s="165"/>
      <c r="I8" s="165">
        <f>SUM(I9:I10)</f>
        <v>161047.5</v>
      </c>
      <c r="J8" s="165"/>
      <c r="K8" s="165">
        <f>SUM(K9:K10)</f>
        <v>14827.5</v>
      </c>
      <c r="L8" s="165"/>
      <c r="M8" s="165">
        <f>SUM(M9:M10)</f>
        <v>0</v>
      </c>
      <c r="N8" s="164"/>
      <c r="O8" s="164">
        <f>SUM(O9:O10)</f>
        <v>36</v>
      </c>
      <c r="P8" s="164"/>
      <c r="Q8" s="164">
        <f>SUM(Q9:Q10)</f>
        <v>0</v>
      </c>
      <c r="R8" s="165"/>
      <c r="S8" s="165"/>
      <c r="T8" s="166"/>
      <c r="U8" s="160"/>
      <c r="V8" s="160">
        <f>SUM(V9:V10)</f>
        <v>20.25</v>
      </c>
      <c r="W8" s="160"/>
      <c r="X8" s="160"/>
      <c r="AG8" t="s">
        <v>143</v>
      </c>
    </row>
    <row r="9" spans="1:60" ht="22.5" outlineLevel="1">
      <c r="A9" s="167">
        <v>1</v>
      </c>
      <c r="B9" s="168" t="s">
        <v>225</v>
      </c>
      <c r="C9" s="177" t="s">
        <v>226</v>
      </c>
      <c r="D9" s="169" t="s">
        <v>192</v>
      </c>
      <c r="E9" s="170">
        <v>75</v>
      </c>
      <c r="F9" s="171"/>
      <c r="G9" s="172">
        <f>ROUND(E9*F9,2)</f>
        <v>0</v>
      </c>
      <c r="H9" s="171">
        <v>2147.3000000000002</v>
      </c>
      <c r="I9" s="172">
        <f>ROUND(E9*H9,2)</f>
        <v>161047.5</v>
      </c>
      <c r="J9" s="171">
        <v>197.7</v>
      </c>
      <c r="K9" s="172">
        <f>ROUND(E9*J9,2)</f>
        <v>14827.5</v>
      </c>
      <c r="L9" s="172">
        <v>21</v>
      </c>
      <c r="M9" s="172">
        <f>G9*(1+L9/100)</f>
        <v>0</v>
      </c>
      <c r="N9" s="170">
        <v>0.48</v>
      </c>
      <c r="O9" s="170">
        <f>ROUND(E9*N9,2)</f>
        <v>36</v>
      </c>
      <c r="P9" s="170">
        <v>0</v>
      </c>
      <c r="Q9" s="170">
        <f>ROUND(E9*P9,2)</f>
        <v>0</v>
      </c>
      <c r="R9" s="172" t="s">
        <v>170</v>
      </c>
      <c r="S9" s="172" t="s">
        <v>148</v>
      </c>
      <c r="T9" s="173" t="s">
        <v>148</v>
      </c>
      <c r="U9" s="157">
        <v>0.27</v>
      </c>
      <c r="V9" s="157">
        <f>ROUND(E9*U9,2)</f>
        <v>20.25</v>
      </c>
      <c r="W9" s="157"/>
      <c r="X9" s="157" t="s">
        <v>149</v>
      </c>
      <c r="Y9" s="147"/>
      <c r="Z9" s="147"/>
      <c r="AA9" s="147"/>
      <c r="AB9" s="147"/>
      <c r="AC9" s="147"/>
      <c r="AD9" s="147"/>
      <c r="AE9" s="147"/>
      <c r="AF9" s="147"/>
      <c r="AG9" s="147" t="s">
        <v>150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54"/>
      <c r="B10" s="155"/>
      <c r="C10" s="178" t="s">
        <v>227</v>
      </c>
      <c r="D10" s="158"/>
      <c r="E10" s="159">
        <v>75</v>
      </c>
      <c r="F10" s="157"/>
      <c r="G10" s="1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47"/>
      <c r="Z10" s="147"/>
      <c r="AA10" s="147"/>
      <c r="AB10" s="147"/>
      <c r="AC10" s="147"/>
      <c r="AD10" s="147"/>
      <c r="AE10" s="147"/>
      <c r="AF10" s="147"/>
      <c r="AG10" s="147" t="s">
        <v>154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>
      <c r="A11" s="161" t="s">
        <v>142</v>
      </c>
      <c r="B11" s="162" t="s">
        <v>109</v>
      </c>
      <c r="C11" s="176" t="s">
        <v>110</v>
      </c>
      <c r="D11" s="163"/>
      <c r="E11" s="164"/>
      <c r="F11" s="165"/>
      <c r="G11" s="165">
        <f>SUMIF(AG12:AG13,"&lt;&gt;NOR",G12:G13)</f>
        <v>0</v>
      </c>
      <c r="H11" s="165"/>
      <c r="I11" s="165">
        <f>SUM(I12:I13)</f>
        <v>0</v>
      </c>
      <c r="J11" s="165"/>
      <c r="K11" s="165">
        <f>SUM(K12:K13)</f>
        <v>2862</v>
      </c>
      <c r="L11" s="165"/>
      <c r="M11" s="165">
        <f>SUM(M12:M13)</f>
        <v>0</v>
      </c>
      <c r="N11" s="164"/>
      <c r="O11" s="164">
        <f>SUM(O12:O13)</f>
        <v>0</v>
      </c>
      <c r="P11" s="164"/>
      <c r="Q11" s="164">
        <f>SUM(Q12:Q13)</f>
        <v>0</v>
      </c>
      <c r="R11" s="165"/>
      <c r="S11" s="165"/>
      <c r="T11" s="166"/>
      <c r="U11" s="160"/>
      <c r="V11" s="160">
        <f>SUM(V12:V13)</f>
        <v>0.72</v>
      </c>
      <c r="W11" s="160"/>
      <c r="X11" s="160"/>
      <c r="AG11" t="s">
        <v>143</v>
      </c>
    </row>
    <row r="12" spans="1:60" outlineLevel="1">
      <c r="A12" s="167">
        <v>2</v>
      </c>
      <c r="B12" s="168" t="s">
        <v>194</v>
      </c>
      <c r="C12" s="177" t="s">
        <v>195</v>
      </c>
      <c r="D12" s="169" t="s">
        <v>196</v>
      </c>
      <c r="E12" s="170">
        <v>36</v>
      </c>
      <c r="F12" s="171"/>
      <c r="G12" s="172">
        <f>ROUND(E12*F12,2)</f>
        <v>0</v>
      </c>
      <c r="H12" s="171">
        <v>0</v>
      </c>
      <c r="I12" s="172">
        <f>ROUND(E12*H12,2)</f>
        <v>0</v>
      </c>
      <c r="J12" s="171">
        <v>79.5</v>
      </c>
      <c r="K12" s="172">
        <f>ROUND(E12*J12,2)</f>
        <v>2862</v>
      </c>
      <c r="L12" s="172">
        <v>21</v>
      </c>
      <c r="M12" s="172">
        <f>G12*(1+L12/100)</f>
        <v>0</v>
      </c>
      <c r="N12" s="170">
        <v>0</v>
      </c>
      <c r="O12" s="170">
        <f>ROUND(E12*N12,2)</f>
        <v>0</v>
      </c>
      <c r="P12" s="170">
        <v>0</v>
      </c>
      <c r="Q12" s="170">
        <f>ROUND(E12*P12,2)</f>
        <v>0</v>
      </c>
      <c r="R12" s="172" t="s">
        <v>170</v>
      </c>
      <c r="S12" s="172" t="s">
        <v>148</v>
      </c>
      <c r="T12" s="173" t="s">
        <v>148</v>
      </c>
      <c r="U12" s="157">
        <v>0.02</v>
      </c>
      <c r="V12" s="157">
        <f>ROUND(E12*U12,2)</f>
        <v>0.72</v>
      </c>
      <c r="W12" s="157"/>
      <c r="X12" s="157" t="s">
        <v>197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198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>
      <c r="A13" s="154"/>
      <c r="B13" s="155"/>
      <c r="C13" s="246" t="s">
        <v>199</v>
      </c>
      <c r="D13" s="247"/>
      <c r="E13" s="247"/>
      <c r="F13" s="247"/>
      <c r="G13" s="24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47"/>
      <c r="Z13" s="147"/>
      <c r="AA13" s="147"/>
      <c r="AB13" s="147"/>
      <c r="AC13" s="147"/>
      <c r="AD13" s="147"/>
      <c r="AE13" s="147"/>
      <c r="AF13" s="147"/>
      <c r="AG13" s="147" t="s">
        <v>152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>
      <c r="A14" s="3"/>
      <c r="B14" s="4"/>
      <c r="C14" s="179"/>
      <c r="D14" s="6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AE14">
        <v>15</v>
      </c>
      <c r="AF14">
        <v>21</v>
      </c>
      <c r="AG14" t="s">
        <v>129</v>
      </c>
    </row>
    <row r="15" spans="1:60">
      <c r="A15" s="150"/>
      <c r="B15" s="151" t="s">
        <v>29</v>
      </c>
      <c r="C15" s="180"/>
      <c r="D15" s="152"/>
      <c r="E15" s="153"/>
      <c r="F15" s="153"/>
      <c r="G15" s="175">
        <f>G8+G11</f>
        <v>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AE15">
        <f>SUMIF(L7:L13,AE14,G7:G13)</f>
        <v>0</v>
      </c>
      <c r="AF15">
        <f>SUMIF(L7:L13,AF14,G7:G13)</f>
        <v>0</v>
      </c>
      <c r="AG15" t="s">
        <v>200</v>
      </c>
    </row>
    <row r="16" spans="1:60">
      <c r="C16" s="181"/>
      <c r="D16" s="10"/>
      <c r="AG16" t="s">
        <v>201</v>
      </c>
    </row>
    <row r="17" spans="4:4">
      <c r="D17" s="10"/>
    </row>
    <row r="18" spans="4:4">
      <c r="D18" s="10"/>
    </row>
    <row r="19" spans="4:4">
      <c r="D19" s="10"/>
    </row>
    <row r="20" spans="4:4">
      <c r="D20" s="10"/>
    </row>
    <row r="21" spans="4:4">
      <c r="D21" s="10"/>
    </row>
    <row r="22" spans="4:4">
      <c r="D22" s="10"/>
    </row>
    <row r="23" spans="4:4">
      <c r="D23" s="10"/>
    </row>
    <row r="24" spans="4:4">
      <c r="D24" s="10"/>
    </row>
    <row r="25" spans="4:4">
      <c r="D25" s="10"/>
    </row>
    <row r="26" spans="4:4">
      <c r="D26" s="10"/>
    </row>
    <row r="27" spans="4:4">
      <c r="D27" s="10"/>
    </row>
    <row r="28" spans="4:4">
      <c r="D28" s="10"/>
    </row>
    <row r="29" spans="4:4">
      <c r="D29" s="10"/>
    </row>
    <row r="30" spans="4:4">
      <c r="D30" s="10"/>
    </row>
    <row r="31" spans="4:4">
      <c r="D31" s="10"/>
    </row>
    <row r="32" spans="4:4">
      <c r="D32" s="10"/>
    </row>
    <row r="33" spans="4:4">
      <c r="D33" s="10"/>
    </row>
    <row r="34" spans="4:4">
      <c r="D34" s="10"/>
    </row>
    <row r="35" spans="4:4">
      <c r="D35" s="10"/>
    </row>
    <row r="36" spans="4:4">
      <c r="D36" s="10"/>
    </row>
    <row r="37" spans="4:4">
      <c r="D37" s="10"/>
    </row>
    <row r="38" spans="4:4">
      <c r="D38" s="10"/>
    </row>
    <row r="39" spans="4:4">
      <c r="D39" s="10"/>
    </row>
    <row r="40" spans="4:4">
      <c r="D40" s="10"/>
    </row>
    <row r="41" spans="4:4">
      <c r="D41" s="10"/>
    </row>
    <row r="42" spans="4:4">
      <c r="D42" s="10"/>
    </row>
    <row r="43" spans="4:4">
      <c r="D43" s="10"/>
    </row>
    <row r="44" spans="4:4">
      <c r="D44" s="10"/>
    </row>
    <row r="45" spans="4:4">
      <c r="D45" s="10"/>
    </row>
    <row r="46" spans="4:4">
      <c r="D46" s="10"/>
    </row>
    <row r="47" spans="4:4">
      <c r="D47" s="10"/>
    </row>
    <row r="48" spans="4:4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sheet="1"/>
  <mergeCells count="5">
    <mergeCell ref="A1:G1"/>
    <mergeCell ref="C2:G2"/>
    <mergeCell ref="C3:G3"/>
    <mergeCell ref="C4:G4"/>
    <mergeCell ref="C13:G13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F31" sqref="F31"/>
    </sheetView>
  </sheetViews>
  <sheetFormatPr defaultRowHeight="12.75" outlineLevelRow="1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48" t="s">
        <v>116</v>
      </c>
      <c r="B1" s="248"/>
      <c r="C1" s="248"/>
      <c r="D1" s="248"/>
      <c r="E1" s="248"/>
      <c r="F1" s="248"/>
      <c r="G1" s="248"/>
      <c r="AG1" t="s">
        <v>117</v>
      </c>
    </row>
    <row r="2" spans="1:60" ht="25.15" customHeight="1">
      <c r="A2" s="139" t="s">
        <v>7</v>
      </c>
      <c r="B2" s="49" t="s">
        <v>43</v>
      </c>
      <c r="C2" s="249" t="s">
        <v>44</v>
      </c>
      <c r="D2" s="250"/>
      <c r="E2" s="250"/>
      <c r="F2" s="250"/>
      <c r="G2" s="251"/>
      <c r="AG2" t="s">
        <v>118</v>
      </c>
    </row>
    <row r="3" spans="1:60" ht="25.15" customHeight="1">
      <c r="A3" s="139" t="s">
        <v>8</v>
      </c>
      <c r="B3" s="49" t="s">
        <v>56</v>
      </c>
      <c r="C3" s="249" t="s">
        <v>57</v>
      </c>
      <c r="D3" s="250"/>
      <c r="E3" s="250"/>
      <c r="F3" s="250"/>
      <c r="G3" s="251"/>
      <c r="AC3" s="121" t="s">
        <v>118</v>
      </c>
      <c r="AG3" t="s">
        <v>119</v>
      </c>
    </row>
    <row r="4" spans="1:60" ht="25.15" customHeight="1">
      <c r="A4" s="140" t="s">
        <v>9</v>
      </c>
      <c r="B4" s="141" t="s">
        <v>58</v>
      </c>
      <c r="C4" s="252" t="s">
        <v>57</v>
      </c>
      <c r="D4" s="253"/>
      <c r="E4" s="253"/>
      <c r="F4" s="253"/>
      <c r="G4" s="254"/>
      <c r="AG4" t="s">
        <v>120</v>
      </c>
    </row>
    <row r="5" spans="1:60">
      <c r="D5" s="10"/>
    </row>
    <row r="6" spans="1:60" ht="38.25">
      <c r="A6" s="143" t="s">
        <v>121</v>
      </c>
      <c r="B6" s="145" t="s">
        <v>122</v>
      </c>
      <c r="C6" s="145" t="s">
        <v>123</v>
      </c>
      <c r="D6" s="144" t="s">
        <v>124</v>
      </c>
      <c r="E6" s="143" t="s">
        <v>125</v>
      </c>
      <c r="F6" s="142" t="s">
        <v>126</v>
      </c>
      <c r="G6" s="143" t="s">
        <v>29</v>
      </c>
      <c r="H6" s="146" t="s">
        <v>30</v>
      </c>
      <c r="I6" s="146" t="s">
        <v>127</v>
      </c>
      <c r="J6" s="146" t="s">
        <v>31</v>
      </c>
      <c r="K6" s="146" t="s">
        <v>128</v>
      </c>
      <c r="L6" s="146" t="s">
        <v>129</v>
      </c>
      <c r="M6" s="146" t="s">
        <v>130</v>
      </c>
      <c r="N6" s="146" t="s">
        <v>131</v>
      </c>
      <c r="O6" s="146" t="s">
        <v>132</v>
      </c>
      <c r="P6" s="146" t="s">
        <v>133</v>
      </c>
      <c r="Q6" s="146" t="s">
        <v>134</v>
      </c>
      <c r="R6" s="146" t="s">
        <v>135</v>
      </c>
      <c r="S6" s="146" t="s">
        <v>136</v>
      </c>
      <c r="T6" s="146" t="s">
        <v>137</v>
      </c>
      <c r="U6" s="146" t="s">
        <v>138</v>
      </c>
      <c r="V6" s="146" t="s">
        <v>139</v>
      </c>
      <c r="W6" s="146" t="s">
        <v>140</v>
      </c>
      <c r="X6" s="146" t="s">
        <v>141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</row>
    <row r="8" spans="1:60">
      <c r="A8" s="161" t="s">
        <v>142</v>
      </c>
      <c r="B8" s="162" t="s">
        <v>58</v>
      </c>
      <c r="C8" s="176" t="s">
        <v>101</v>
      </c>
      <c r="D8" s="163"/>
      <c r="E8" s="164"/>
      <c r="F8" s="165"/>
      <c r="G8" s="165">
        <f>SUMIF(AG9:AG11,"&lt;&gt;NOR",G9:G11)</f>
        <v>0</v>
      </c>
      <c r="H8" s="165"/>
      <c r="I8" s="165">
        <f>SUM(I9:I11)</f>
        <v>9585.48</v>
      </c>
      <c r="J8" s="165"/>
      <c r="K8" s="165">
        <f>SUM(K9:K11)</f>
        <v>13814.52</v>
      </c>
      <c r="L8" s="165"/>
      <c r="M8" s="165">
        <f>SUM(M9:M11)</f>
        <v>0</v>
      </c>
      <c r="N8" s="164"/>
      <c r="O8" s="164">
        <f>SUM(O9:O11)</f>
        <v>12.2</v>
      </c>
      <c r="P8" s="164"/>
      <c r="Q8" s="164">
        <f>SUM(Q9:Q11)</f>
        <v>0</v>
      </c>
      <c r="R8" s="165"/>
      <c r="S8" s="165"/>
      <c r="T8" s="166"/>
      <c r="U8" s="160"/>
      <c r="V8" s="160">
        <f>SUM(V9:V11)</f>
        <v>25.97</v>
      </c>
      <c r="W8" s="160"/>
      <c r="X8" s="160"/>
      <c r="AG8" t="s">
        <v>143</v>
      </c>
    </row>
    <row r="9" spans="1:60" ht="22.5" outlineLevel="1">
      <c r="A9" s="167">
        <v>1</v>
      </c>
      <c r="B9" s="168" t="s">
        <v>228</v>
      </c>
      <c r="C9" s="177" t="s">
        <v>229</v>
      </c>
      <c r="D9" s="169" t="s">
        <v>146</v>
      </c>
      <c r="E9" s="170">
        <v>6</v>
      </c>
      <c r="F9" s="171"/>
      <c r="G9" s="172">
        <f>ROUND(E9*F9,2)</f>
        <v>0</v>
      </c>
      <c r="H9" s="171">
        <v>1597.58</v>
      </c>
      <c r="I9" s="172">
        <f>ROUND(E9*H9,2)</f>
        <v>9585.48</v>
      </c>
      <c r="J9" s="171">
        <v>2302.42</v>
      </c>
      <c r="K9" s="172">
        <f>ROUND(E9*J9,2)</f>
        <v>13814.52</v>
      </c>
      <c r="L9" s="172">
        <v>21</v>
      </c>
      <c r="M9" s="172">
        <f>G9*(1+L9/100)</f>
        <v>0</v>
      </c>
      <c r="N9" s="170">
        <v>2.0327999999999999</v>
      </c>
      <c r="O9" s="170">
        <f>ROUND(E9*N9,2)</f>
        <v>12.2</v>
      </c>
      <c r="P9" s="170">
        <v>0</v>
      </c>
      <c r="Q9" s="170">
        <f>ROUND(E9*P9,2)</f>
        <v>0</v>
      </c>
      <c r="R9" s="172" t="s">
        <v>230</v>
      </c>
      <c r="S9" s="172" t="s">
        <v>148</v>
      </c>
      <c r="T9" s="173" t="s">
        <v>148</v>
      </c>
      <c r="U9" s="157">
        <v>4.3289999999999997</v>
      </c>
      <c r="V9" s="157">
        <f>ROUND(E9*U9,2)</f>
        <v>25.97</v>
      </c>
      <c r="W9" s="157"/>
      <c r="X9" s="157" t="s">
        <v>149</v>
      </c>
      <c r="Y9" s="147"/>
      <c r="Z9" s="147"/>
      <c r="AA9" s="147"/>
      <c r="AB9" s="147"/>
      <c r="AC9" s="147"/>
      <c r="AD9" s="147"/>
      <c r="AE9" s="147"/>
      <c r="AF9" s="147"/>
      <c r="AG9" s="147" t="s">
        <v>150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54"/>
      <c r="B10" s="155"/>
      <c r="C10" s="246" t="s">
        <v>231</v>
      </c>
      <c r="D10" s="247"/>
      <c r="E10" s="247"/>
      <c r="F10" s="247"/>
      <c r="G10" s="24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47"/>
      <c r="Z10" s="147"/>
      <c r="AA10" s="147"/>
      <c r="AB10" s="147"/>
      <c r="AC10" s="147"/>
      <c r="AD10" s="147"/>
      <c r="AE10" s="147"/>
      <c r="AF10" s="147"/>
      <c r="AG10" s="147" t="s">
        <v>152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>
      <c r="A11" s="154"/>
      <c r="B11" s="155"/>
      <c r="C11" s="178" t="s">
        <v>232</v>
      </c>
      <c r="D11" s="158"/>
      <c r="E11" s="159">
        <v>6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47"/>
      <c r="Z11" s="147"/>
      <c r="AA11" s="147"/>
      <c r="AB11" s="147"/>
      <c r="AC11" s="147"/>
      <c r="AD11" s="147"/>
      <c r="AE11" s="147"/>
      <c r="AF11" s="147"/>
      <c r="AG11" s="147" t="s">
        <v>154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>
      <c r="A12" s="161" t="s">
        <v>142</v>
      </c>
      <c r="B12" s="162" t="s">
        <v>103</v>
      </c>
      <c r="C12" s="176" t="s">
        <v>104</v>
      </c>
      <c r="D12" s="163"/>
      <c r="E12" s="164"/>
      <c r="F12" s="165"/>
      <c r="G12" s="165">
        <f>SUMIF(AG13:AG19,"&lt;&gt;NOR",G13:G19)</f>
        <v>0</v>
      </c>
      <c r="H12" s="165"/>
      <c r="I12" s="165">
        <f>SUM(I13:I19)</f>
        <v>218668.05</v>
      </c>
      <c r="J12" s="165"/>
      <c r="K12" s="165">
        <f>SUM(K13:K19)</f>
        <v>147374.95000000001</v>
      </c>
      <c r="L12" s="165"/>
      <c r="M12" s="165">
        <f>SUM(M13:M19)</f>
        <v>0</v>
      </c>
      <c r="N12" s="164"/>
      <c r="O12" s="164">
        <f>SUM(O13:O19)</f>
        <v>130.76</v>
      </c>
      <c r="P12" s="164"/>
      <c r="Q12" s="164">
        <f>SUM(Q13:Q19)</f>
        <v>0</v>
      </c>
      <c r="R12" s="165"/>
      <c r="S12" s="165"/>
      <c r="T12" s="166"/>
      <c r="U12" s="160"/>
      <c r="V12" s="160">
        <f>SUM(V13:V19)</f>
        <v>250.67000000000002</v>
      </c>
      <c r="W12" s="160"/>
      <c r="X12" s="160"/>
      <c r="AG12" t="s">
        <v>143</v>
      </c>
    </row>
    <row r="13" spans="1:60" outlineLevel="1">
      <c r="A13" s="167">
        <v>2</v>
      </c>
      <c r="B13" s="168" t="s">
        <v>233</v>
      </c>
      <c r="C13" s="177" t="s">
        <v>234</v>
      </c>
      <c r="D13" s="169" t="s">
        <v>235</v>
      </c>
      <c r="E13" s="170">
        <v>5</v>
      </c>
      <c r="F13" s="171"/>
      <c r="G13" s="172">
        <f>ROUND(E13*F13,2)</f>
        <v>0</v>
      </c>
      <c r="H13" s="171">
        <v>20776.48</v>
      </c>
      <c r="I13" s="172">
        <f>ROUND(E13*H13,2)</f>
        <v>103882.4</v>
      </c>
      <c r="J13" s="171">
        <v>21243.52</v>
      </c>
      <c r="K13" s="172">
        <f>ROUND(E13*J13,2)</f>
        <v>106217.60000000001</v>
      </c>
      <c r="L13" s="172">
        <v>21</v>
      </c>
      <c r="M13" s="172">
        <f>G13*(1+L13/100)</f>
        <v>0</v>
      </c>
      <c r="N13" s="170">
        <v>16.787870000000002</v>
      </c>
      <c r="O13" s="170">
        <f>ROUND(E13*N13,2)</f>
        <v>83.94</v>
      </c>
      <c r="P13" s="170">
        <v>0</v>
      </c>
      <c r="Q13" s="170">
        <f>ROUND(E13*P13,2)</f>
        <v>0</v>
      </c>
      <c r="R13" s="172" t="s">
        <v>170</v>
      </c>
      <c r="S13" s="172" t="s">
        <v>148</v>
      </c>
      <c r="T13" s="173" t="s">
        <v>148</v>
      </c>
      <c r="U13" s="157">
        <v>37.472000000000001</v>
      </c>
      <c r="V13" s="157">
        <f>ROUND(E13*U13,2)</f>
        <v>187.36</v>
      </c>
      <c r="W13" s="157"/>
      <c r="X13" s="157" t="s">
        <v>149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150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>
      <c r="A14" s="154"/>
      <c r="B14" s="155"/>
      <c r="C14" s="246" t="s">
        <v>236</v>
      </c>
      <c r="D14" s="247"/>
      <c r="E14" s="247"/>
      <c r="F14" s="247"/>
      <c r="G14" s="24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47"/>
      <c r="Z14" s="147"/>
      <c r="AA14" s="147"/>
      <c r="AB14" s="147"/>
      <c r="AC14" s="147"/>
      <c r="AD14" s="147"/>
      <c r="AE14" s="147"/>
      <c r="AF14" s="147"/>
      <c r="AG14" s="147" t="s">
        <v>152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74" t="str">
        <f>C14</f>
        <v>do malty cementové, spárování zdiva maltou cementovou, římsy z betonu železového B 12,5, zřízení bednění a jeho odstranění,</v>
      </c>
      <c r="BB14" s="147"/>
      <c r="BC14" s="147"/>
      <c r="BD14" s="147"/>
      <c r="BE14" s="147"/>
      <c r="BF14" s="147"/>
      <c r="BG14" s="147"/>
      <c r="BH14" s="147"/>
    </row>
    <row r="15" spans="1:60" outlineLevel="1">
      <c r="A15" s="167">
        <v>3</v>
      </c>
      <c r="B15" s="168" t="s">
        <v>237</v>
      </c>
      <c r="C15" s="177" t="s">
        <v>238</v>
      </c>
      <c r="D15" s="169" t="s">
        <v>192</v>
      </c>
      <c r="E15" s="170">
        <v>32.5</v>
      </c>
      <c r="F15" s="171"/>
      <c r="G15" s="172">
        <f>ROUND(E15*F15,2)</f>
        <v>0</v>
      </c>
      <c r="H15" s="171">
        <v>1028.6199999999999</v>
      </c>
      <c r="I15" s="172">
        <f>ROUND(E15*H15,2)</f>
        <v>33430.15</v>
      </c>
      <c r="J15" s="171">
        <v>1266.3800000000001</v>
      </c>
      <c r="K15" s="172">
        <f>ROUND(E15*J15,2)</f>
        <v>41157.35</v>
      </c>
      <c r="L15" s="172">
        <v>21</v>
      </c>
      <c r="M15" s="172">
        <f>G15*(1+L15/100)</f>
        <v>0</v>
      </c>
      <c r="N15" s="170">
        <v>0.95184999999999997</v>
      </c>
      <c r="O15" s="170">
        <f>ROUND(E15*N15,2)</f>
        <v>30.94</v>
      </c>
      <c r="P15" s="170">
        <v>0</v>
      </c>
      <c r="Q15" s="170">
        <f>ROUND(E15*P15,2)</f>
        <v>0</v>
      </c>
      <c r="R15" s="172" t="s">
        <v>170</v>
      </c>
      <c r="S15" s="172" t="s">
        <v>148</v>
      </c>
      <c r="T15" s="173" t="s">
        <v>148</v>
      </c>
      <c r="U15" s="157">
        <v>1.948</v>
      </c>
      <c r="V15" s="157">
        <f>ROUND(E15*U15,2)</f>
        <v>63.31</v>
      </c>
      <c r="W15" s="157"/>
      <c r="X15" s="157" t="s">
        <v>149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150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>
      <c r="A16" s="154"/>
      <c r="B16" s="155"/>
      <c r="C16" s="246" t="s">
        <v>239</v>
      </c>
      <c r="D16" s="247"/>
      <c r="E16" s="247"/>
      <c r="F16" s="247"/>
      <c r="G16" s="24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47"/>
      <c r="Z16" s="147"/>
      <c r="AA16" s="147"/>
      <c r="AB16" s="147"/>
      <c r="AC16" s="147"/>
      <c r="AD16" s="147"/>
      <c r="AE16" s="147"/>
      <c r="AF16" s="147"/>
      <c r="AG16" s="147" t="s">
        <v>152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74" t="str">
        <f>C16</f>
        <v>včetně podkladní vrstvy ze štěrkopísku a podkladní vrstvy (lože) z betonu prostého, uložení trub. Bez dodání trub.</v>
      </c>
      <c r="BB16" s="147"/>
      <c r="BC16" s="147"/>
      <c r="BD16" s="147"/>
      <c r="BE16" s="147"/>
      <c r="BF16" s="147"/>
      <c r="BG16" s="147"/>
      <c r="BH16" s="147"/>
    </row>
    <row r="17" spans="1:60" outlineLevel="1">
      <c r="A17" s="154"/>
      <c r="B17" s="155"/>
      <c r="C17" s="178" t="s">
        <v>240</v>
      </c>
      <c r="D17" s="158"/>
      <c r="E17" s="159">
        <v>32.5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47"/>
      <c r="Z17" s="147"/>
      <c r="AA17" s="147"/>
      <c r="AB17" s="147"/>
      <c r="AC17" s="147"/>
      <c r="AD17" s="147"/>
      <c r="AE17" s="147"/>
      <c r="AF17" s="147"/>
      <c r="AG17" s="147" t="s">
        <v>154</v>
      </c>
      <c r="AH17" s="147">
        <v>0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>
      <c r="A18" s="167">
        <v>4</v>
      </c>
      <c r="B18" s="168" t="s">
        <v>241</v>
      </c>
      <c r="C18" s="177" t="s">
        <v>242</v>
      </c>
      <c r="D18" s="169" t="s">
        <v>235</v>
      </c>
      <c r="E18" s="170">
        <v>9.09</v>
      </c>
      <c r="F18" s="171"/>
      <c r="G18" s="172">
        <f>ROUND(E18*F18,2)</f>
        <v>0</v>
      </c>
      <c r="H18" s="171">
        <v>8950</v>
      </c>
      <c r="I18" s="172">
        <f>ROUND(E18*H18,2)</f>
        <v>81355.5</v>
      </c>
      <c r="J18" s="171">
        <v>0</v>
      </c>
      <c r="K18" s="172">
        <f>ROUND(E18*J18,2)</f>
        <v>0</v>
      </c>
      <c r="L18" s="172">
        <v>21</v>
      </c>
      <c r="M18" s="172">
        <f>G18*(1+L18/100)</f>
        <v>0</v>
      </c>
      <c r="N18" s="170">
        <v>1.7470000000000001</v>
      </c>
      <c r="O18" s="170">
        <f>ROUND(E18*N18,2)</f>
        <v>15.88</v>
      </c>
      <c r="P18" s="170">
        <v>0</v>
      </c>
      <c r="Q18" s="170">
        <f>ROUND(E18*P18,2)</f>
        <v>0</v>
      </c>
      <c r="R18" s="172" t="s">
        <v>243</v>
      </c>
      <c r="S18" s="172" t="s">
        <v>148</v>
      </c>
      <c r="T18" s="173" t="s">
        <v>148</v>
      </c>
      <c r="U18" s="157">
        <v>0</v>
      </c>
      <c r="V18" s="157">
        <f>ROUND(E18*U18,2)</f>
        <v>0</v>
      </c>
      <c r="W18" s="157"/>
      <c r="X18" s="157" t="s">
        <v>244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245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>
      <c r="A19" s="154"/>
      <c r="B19" s="155"/>
      <c r="C19" s="178" t="s">
        <v>246</v>
      </c>
      <c r="D19" s="158"/>
      <c r="E19" s="159">
        <v>9.09</v>
      </c>
      <c r="F19" s="157"/>
      <c r="G19" s="15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47"/>
      <c r="Z19" s="147"/>
      <c r="AA19" s="147"/>
      <c r="AB19" s="147"/>
      <c r="AC19" s="147"/>
      <c r="AD19" s="147"/>
      <c r="AE19" s="147"/>
      <c r="AF19" s="147"/>
      <c r="AG19" s="147" t="s">
        <v>154</v>
      </c>
      <c r="AH19" s="147">
        <v>0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>
      <c r="A20" s="161" t="s">
        <v>142</v>
      </c>
      <c r="B20" s="162" t="s">
        <v>107</v>
      </c>
      <c r="C20" s="176" t="s">
        <v>108</v>
      </c>
      <c r="D20" s="163"/>
      <c r="E20" s="164"/>
      <c r="F20" s="165"/>
      <c r="G20" s="165">
        <f>SUMIF(AG21:AG23,"&lt;&gt;NOR",G21:G23)</f>
        <v>0</v>
      </c>
      <c r="H20" s="165"/>
      <c r="I20" s="165">
        <f>SUM(I21:I23)</f>
        <v>0</v>
      </c>
      <c r="J20" s="165"/>
      <c r="K20" s="165">
        <f>SUM(K21:K23)</f>
        <v>137475</v>
      </c>
      <c r="L20" s="165"/>
      <c r="M20" s="165">
        <f>SUM(M21:M23)</f>
        <v>0</v>
      </c>
      <c r="N20" s="164"/>
      <c r="O20" s="164">
        <f>SUM(O21:O23)</f>
        <v>0</v>
      </c>
      <c r="P20" s="164"/>
      <c r="Q20" s="164">
        <f>SUM(Q21:Q23)</f>
        <v>66.790000000000006</v>
      </c>
      <c r="R20" s="165"/>
      <c r="S20" s="165"/>
      <c r="T20" s="166"/>
      <c r="U20" s="160"/>
      <c r="V20" s="160">
        <f>SUM(V21:V23)</f>
        <v>211.35</v>
      </c>
      <c r="W20" s="160"/>
      <c r="X20" s="160"/>
      <c r="AG20" t="s">
        <v>143</v>
      </c>
    </row>
    <row r="21" spans="1:60" outlineLevel="1">
      <c r="A21" s="167">
        <v>5</v>
      </c>
      <c r="B21" s="168" t="s">
        <v>247</v>
      </c>
      <c r="C21" s="177" t="s">
        <v>248</v>
      </c>
      <c r="D21" s="169" t="s">
        <v>192</v>
      </c>
      <c r="E21" s="170">
        <v>32.5</v>
      </c>
      <c r="F21" s="171"/>
      <c r="G21" s="172">
        <f>ROUND(E21*F21,2)</f>
        <v>0</v>
      </c>
      <c r="H21" s="171">
        <v>0</v>
      </c>
      <c r="I21" s="172">
        <f>ROUND(E21*H21,2)</f>
        <v>0</v>
      </c>
      <c r="J21" s="171">
        <v>4230</v>
      </c>
      <c r="K21" s="172">
        <f>ROUND(E21*J21,2)</f>
        <v>137475</v>
      </c>
      <c r="L21" s="172">
        <v>21</v>
      </c>
      <c r="M21" s="172">
        <f>G21*(1+L21/100)</f>
        <v>0</v>
      </c>
      <c r="N21" s="170">
        <v>0</v>
      </c>
      <c r="O21" s="170">
        <f>ROUND(E21*N21,2)</f>
        <v>0</v>
      </c>
      <c r="P21" s="170">
        <v>2.0550000000000002</v>
      </c>
      <c r="Q21" s="170">
        <f>ROUND(E21*P21,2)</f>
        <v>66.790000000000006</v>
      </c>
      <c r="R21" s="172" t="s">
        <v>170</v>
      </c>
      <c r="S21" s="172" t="s">
        <v>148</v>
      </c>
      <c r="T21" s="173" t="s">
        <v>148</v>
      </c>
      <c r="U21" s="157">
        <v>6.5030000000000001</v>
      </c>
      <c r="V21" s="157">
        <f>ROUND(E21*U21,2)</f>
        <v>211.35</v>
      </c>
      <c r="W21" s="157"/>
      <c r="X21" s="157" t="s">
        <v>149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150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>
      <c r="A22" s="154"/>
      <c r="B22" s="155"/>
      <c r="C22" s="246" t="s">
        <v>249</v>
      </c>
      <c r="D22" s="247"/>
      <c r="E22" s="247"/>
      <c r="F22" s="247"/>
      <c r="G22" s="24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47"/>
      <c r="Z22" s="147"/>
      <c r="AA22" s="147"/>
      <c r="AB22" s="147"/>
      <c r="AC22" s="147"/>
      <c r="AD22" s="147"/>
      <c r="AE22" s="147"/>
      <c r="AF22" s="147"/>
      <c r="AG22" s="147" t="s">
        <v>152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74" t="str">
        <f>C22</f>
        <v>s odklizením a uložením vybouraného materiálu na skládku na vzdálenost do 3 m nebo s naložením na dopravní prostředek</v>
      </c>
      <c r="BB22" s="147"/>
      <c r="BC22" s="147"/>
      <c r="BD22" s="147"/>
      <c r="BE22" s="147"/>
      <c r="BF22" s="147"/>
      <c r="BG22" s="147"/>
      <c r="BH22" s="147"/>
    </row>
    <row r="23" spans="1:60" outlineLevel="1">
      <c r="A23" s="154"/>
      <c r="B23" s="155"/>
      <c r="C23" s="178" t="s">
        <v>250</v>
      </c>
      <c r="D23" s="158"/>
      <c r="E23" s="159">
        <v>32.5</v>
      </c>
      <c r="F23" s="157"/>
      <c r="G23" s="157"/>
      <c r="H23" s="157"/>
      <c r="I23" s="157"/>
      <c r="J23" s="157"/>
      <c r="K23" s="157"/>
      <c r="L23" s="157"/>
      <c r="M23" s="157"/>
      <c r="N23" s="156"/>
      <c r="O23" s="156"/>
      <c r="P23" s="156"/>
      <c r="Q23" s="156"/>
      <c r="R23" s="157"/>
      <c r="S23" s="157"/>
      <c r="T23" s="157"/>
      <c r="U23" s="157"/>
      <c r="V23" s="157"/>
      <c r="W23" s="157"/>
      <c r="X23" s="157"/>
      <c r="Y23" s="147"/>
      <c r="Z23" s="147"/>
      <c r="AA23" s="147"/>
      <c r="AB23" s="147"/>
      <c r="AC23" s="147"/>
      <c r="AD23" s="147"/>
      <c r="AE23" s="147"/>
      <c r="AF23" s="147"/>
      <c r="AG23" s="147" t="s">
        <v>154</v>
      </c>
      <c r="AH23" s="147">
        <v>5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>
      <c r="A24" s="161" t="s">
        <v>142</v>
      </c>
      <c r="B24" s="162" t="s">
        <v>109</v>
      </c>
      <c r="C24" s="176" t="s">
        <v>110</v>
      </c>
      <c r="D24" s="163"/>
      <c r="E24" s="164"/>
      <c r="F24" s="165"/>
      <c r="G24" s="165">
        <f>SUMIF(AG25:AG26,"&lt;&gt;NOR",G25:G26)</f>
        <v>0</v>
      </c>
      <c r="H24" s="165"/>
      <c r="I24" s="165">
        <f>SUM(I25:I26)</f>
        <v>0</v>
      </c>
      <c r="J24" s="165"/>
      <c r="K24" s="165">
        <f>SUM(K25:K26)</f>
        <v>11364.65</v>
      </c>
      <c r="L24" s="165"/>
      <c r="M24" s="165">
        <f>SUM(M25:M26)</f>
        <v>0</v>
      </c>
      <c r="N24" s="164"/>
      <c r="O24" s="164">
        <f>SUM(O25:O26)</f>
        <v>0</v>
      </c>
      <c r="P24" s="164"/>
      <c r="Q24" s="164">
        <f>SUM(Q25:Q26)</f>
        <v>0</v>
      </c>
      <c r="R24" s="165"/>
      <c r="S24" s="165"/>
      <c r="T24" s="166"/>
      <c r="U24" s="160"/>
      <c r="V24" s="160">
        <f>SUM(V25:V26)</f>
        <v>2.86</v>
      </c>
      <c r="W24" s="160"/>
      <c r="X24" s="160"/>
      <c r="AG24" t="s">
        <v>143</v>
      </c>
    </row>
    <row r="25" spans="1:60" outlineLevel="1">
      <c r="A25" s="167">
        <v>6</v>
      </c>
      <c r="B25" s="168" t="s">
        <v>194</v>
      </c>
      <c r="C25" s="177" t="s">
        <v>195</v>
      </c>
      <c r="D25" s="169" t="s">
        <v>196</v>
      </c>
      <c r="E25" s="170">
        <v>142.95151000000001</v>
      </c>
      <c r="F25" s="171"/>
      <c r="G25" s="172">
        <f>ROUND(E25*F25,2)</f>
        <v>0</v>
      </c>
      <c r="H25" s="171">
        <v>0</v>
      </c>
      <c r="I25" s="172">
        <f>ROUND(E25*H25,2)</f>
        <v>0</v>
      </c>
      <c r="J25" s="171">
        <v>79.5</v>
      </c>
      <c r="K25" s="172">
        <f>ROUND(E25*J25,2)</f>
        <v>11364.65</v>
      </c>
      <c r="L25" s="172">
        <v>21</v>
      </c>
      <c r="M25" s="172">
        <f>G25*(1+L25/100)</f>
        <v>0</v>
      </c>
      <c r="N25" s="170">
        <v>0</v>
      </c>
      <c r="O25" s="170">
        <f>ROUND(E25*N25,2)</f>
        <v>0</v>
      </c>
      <c r="P25" s="170">
        <v>0</v>
      </c>
      <c r="Q25" s="170">
        <f>ROUND(E25*P25,2)</f>
        <v>0</v>
      </c>
      <c r="R25" s="172" t="s">
        <v>170</v>
      </c>
      <c r="S25" s="172" t="s">
        <v>148</v>
      </c>
      <c r="T25" s="173" t="s">
        <v>148</v>
      </c>
      <c r="U25" s="157">
        <v>0.02</v>
      </c>
      <c r="V25" s="157">
        <f>ROUND(E25*U25,2)</f>
        <v>2.86</v>
      </c>
      <c r="W25" s="157"/>
      <c r="X25" s="157" t="s">
        <v>197</v>
      </c>
      <c r="Y25" s="147"/>
      <c r="Z25" s="147"/>
      <c r="AA25" s="147"/>
      <c r="AB25" s="147"/>
      <c r="AC25" s="147"/>
      <c r="AD25" s="147"/>
      <c r="AE25" s="147"/>
      <c r="AF25" s="147"/>
      <c r="AG25" s="147" t="s">
        <v>198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>
      <c r="A26" s="154"/>
      <c r="B26" s="155"/>
      <c r="C26" s="246" t="s">
        <v>199</v>
      </c>
      <c r="D26" s="247"/>
      <c r="E26" s="247"/>
      <c r="F26" s="247"/>
      <c r="G26" s="247"/>
      <c r="H26" s="157"/>
      <c r="I26" s="157"/>
      <c r="J26" s="157"/>
      <c r="K26" s="157"/>
      <c r="L26" s="157"/>
      <c r="M26" s="157"/>
      <c r="N26" s="156"/>
      <c r="O26" s="156"/>
      <c r="P26" s="156"/>
      <c r="Q26" s="156"/>
      <c r="R26" s="157"/>
      <c r="S26" s="157"/>
      <c r="T26" s="157"/>
      <c r="U26" s="157"/>
      <c r="V26" s="157"/>
      <c r="W26" s="157"/>
      <c r="X26" s="157"/>
      <c r="Y26" s="147"/>
      <c r="Z26" s="147"/>
      <c r="AA26" s="147"/>
      <c r="AB26" s="147"/>
      <c r="AC26" s="147"/>
      <c r="AD26" s="147"/>
      <c r="AE26" s="147"/>
      <c r="AF26" s="147"/>
      <c r="AG26" s="147" t="s">
        <v>152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>
      <c r="A27" s="161" t="s">
        <v>142</v>
      </c>
      <c r="B27" s="162" t="s">
        <v>111</v>
      </c>
      <c r="C27" s="176" t="s">
        <v>112</v>
      </c>
      <c r="D27" s="163"/>
      <c r="E27" s="164"/>
      <c r="F27" s="165"/>
      <c r="G27" s="165">
        <f>SUMIF(AG28:AG31,"&lt;&gt;NOR",G28:G31)</f>
        <v>0</v>
      </c>
      <c r="H27" s="165"/>
      <c r="I27" s="165">
        <f>SUM(I28:I31)</f>
        <v>0</v>
      </c>
      <c r="J27" s="165"/>
      <c r="K27" s="165">
        <f>SUM(K28:K31)</f>
        <v>140988.41999999998</v>
      </c>
      <c r="L27" s="165"/>
      <c r="M27" s="165">
        <f>SUM(M28:M31)</f>
        <v>0</v>
      </c>
      <c r="N27" s="164"/>
      <c r="O27" s="164">
        <f>SUM(O28:O31)</f>
        <v>0</v>
      </c>
      <c r="P27" s="164"/>
      <c r="Q27" s="164">
        <f>SUM(Q28:Q31)</f>
        <v>0</v>
      </c>
      <c r="R27" s="165"/>
      <c r="S27" s="165"/>
      <c r="T27" s="166"/>
      <c r="U27" s="160"/>
      <c r="V27" s="160">
        <f>SUM(V28:V31)</f>
        <v>91.9</v>
      </c>
      <c r="W27" s="160"/>
      <c r="X27" s="160"/>
      <c r="AG27" t="s">
        <v>143</v>
      </c>
    </row>
    <row r="28" spans="1:60" ht="22.5" outlineLevel="1">
      <c r="A28" s="182">
        <v>7</v>
      </c>
      <c r="B28" s="183" t="s">
        <v>251</v>
      </c>
      <c r="C28" s="189" t="s">
        <v>252</v>
      </c>
      <c r="D28" s="184" t="s">
        <v>196</v>
      </c>
      <c r="E28" s="185">
        <v>66.787499999999994</v>
      </c>
      <c r="F28" s="186"/>
      <c r="G28" s="187">
        <f>ROUND(E28*F28,2)</f>
        <v>0</v>
      </c>
      <c r="H28" s="186">
        <v>0</v>
      </c>
      <c r="I28" s="187">
        <f>ROUND(E28*H28,2)</f>
        <v>0</v>
      </c>
      <c r="J28" s="186">
        <v>889</v>
      </c>
      <c r="K28" s="187">
        <f>ROUND(E28*J28,2)</f>
        <v>59374.09</v>
      </c>
      <c r="L28" s="187">
        <v>21</v>
      </c>
      <c r="M28" s="187">
        <f>G28*(1+L28/100)</f>
        <v>0</v>
      </c>
      <c r="N28" s="185">
        <v>0</v>
      </c>
      <c r="O28" s="185">
        <f>ROUND(E28*N28,2)</f>
        <v>0</v>
      </c>
      <c r="P28" s="185">
        <v>0</v>
      </c>
      <c r="Q28" s="185">
        <f>ROUND(E28*P28,2)</f>
        <v>0</v>
      </c>
      <c r="R28" s="187" t="s">
        <v>170</v>
      </c>
      <c r="S28" s="187" t="s">
        <v>148</v>
      </c>
      <c r="T28" s="188" t="s">
        <v>148</v>
      </c>
      <c r="U28" s="157">
        <v>0.68799999999999994</v>
      </c>
      <c r="V28" s="157">
        <f>ROUND(E28*U28,2)</f>
        <v>45.95</v>
      </c>
      <c r="W28" s="157"/>
      <c r="X28" s="157" t="s">
        <v>216</v>
      </c>
      <c r="Y28" s="147"/>
      <c r="Z28" s="147"/>
      <c r="AA28" s="147"/>
      <c r="AB28" s="147"/>
      <c r="AC28" s="147"/>
      <c r="AD28" s="147"/>
      <c r="AE28" s="147"/>
      <c r="AF28" s="147"/>
      <c r="AG28" s="147" t="s">
        <v>217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>
      <c r="A29" s="167">
        <v>8</v>
      </c>
      <c r="B29" s="168" t="s">
        <v>253</v>
      </c>
      <c r="C29" s="177" t="s">
        <v>254</v>
      </c>
      <c r="D29" s="169" t="s">
        <v>196</v>
      </c>
      <c r="E29" s="170">
        <v>66.787499999999994</v>
      </c>
      <c r="F29" s="171"/>
      <c r="G29" s="172">
        <f>ROUND(E29*F29,2)</f>
        <v>0</v>
      </c>
      <c r="H29" s="171">
        <v>0</v>
      </c>
      <c r="I29" s="172">
        <f>ROUND(E29*H29,2)</f>
        <v>0</v>
      </c>
      <c r="J29" s="171">
        <v>822</v>
      </c>
      <c r="K29" s="172">
        <f>ROUND(E29*J29,2)</f>
        <v>54899.33</v>
      </c>
      <c r="L29" s="172">
        <v>21</v>
      </c>
      <c r="M29" s="172">
        <f>G29*(1+L29/100)</f>
        <v>0</v>
      </c>
      <c r="N29" s="170">
        <v>0</v>
      </c>
      <c r="O29" s="170">
        <f>ROUND(E29*N29,2)</f>
        <v>0</v>
      </c>
      <c r="P29" s="170">
        <v>0</v>
      </c>
      <c r="Q29" s="170">
        <f>ROUND(E29*P29,2)</f>
        <v>0</v>
      </c>
      <c r="R29" s="172" t="s">
        <v>170</v>
      </c>
      <c r="S29" s="172" t="s">
        <v>148</v>
      </c>
      <c r="T29" s="173" t="s">
        <v>148</v>
      </c>
      <c r="U29" s="157">
        <v>0.68799999999999994</v>
      </c>
      <c r="V29" s="157">
        <f>ROUND(E29*U29,2)</f>
        <v>45.95</v>
      </c>
      <c r="W29" s="157"/>
      <c r="X29" s="157" t="s">
        <v>216</v>
      </c>
      <c r="Y29" s="147"/>
      <c r="Z29" s="147"/>
      <c r="AA29" s="147"/>
      <c r="AB29" s="147"/>
      <c r="AC29" s="147"/>
      <c r="AD29" s="147"/>
      <c r="AE29" s="147"/>
      <c r="AF29" s="147"/>
      <c r="AG29" s="147" t="s">
        <v>217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>
      <c r="A30" s="154"/>
      <c r="B30" s="155"/>
      <c r="C30" s="246" t="s">
        <v>222</v>
      </c>
      <c r="D30" s="247"/>
      <c r="E30" s="247"/>
      <c r="F30" s="247"/>
      <c r="G30" s="247"/>
      <c r="H30" s="157"/>
      <c r="I30" s="157"/>
      <c r="J30" s="157"/>
      <c r="K30" s="157"/>
      <c r="L30" s="157"/>
      <c r="M30" s="157"/>
      <c r="N30" s="156"/>
      <c r="O30" s="156"/>
      <c r="P30" s="156"/>
      <c r="Q30" s="156"/>
      <c r="R30" s="157"/>
      <c r="S30" s="157"/>
      <c r="T30" s="157"/>
      <c r="U30" s="157"/>
      <c r="V30" s="157"/>
      <c r="W30" s="157"/>
      <c r="X30" s="157"/>
      <c r="Y30" s="147"/>
      <c r="Z30" s="147"/>
      <c r="AA30" s="147"/>
      <c r="AB30" s="147"/>
      <c r="AC30" s="147"/>
      <c r="AD30" s="147"/>
      <c r="AE30" s="147"/>
      <c r="AF30" s="147"/>
      <c r="AG30" s="147" t="s">
        <v>152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ht="22.5" outlineLevel="1">
      <c r="A31" s="167">
        <v>9</v>
      </c>
      <c r="B31" s="168" t="s">
        <v>255</v>
      </c>
      <c r="C31" s="177" t="s">
        <v>256</v>
      </c>
      <c r="D31" s="169" t="s">
        <v>196</v>
      </c>
      <c r="E31" s="170">
        <v>66.787499999999994</v>
      </c>
      <c r="F31" s="171"/>
      <c r="G31" s="172">
        <f>ROUND(E31*F31,2)</f>
        <v>0</v>
      </c>
      <c r="H31" s="171">
        <v>0</v>
      </c>
      <c r="I31" s="172">
        <f>ROUND(E31*H31,2)</f>
        <v>0</v>
      </c>
      <c r="J31" s="171">
        <v>400</v>
      </c>
      <c r="K31" s="172">
        <f>ROUND(E31*J31,2)</f>
        <v>26715</v>
      </c>
      <c r="L31" s="172">
        <v>21</v>
      </c>
      <c r="M31" s="172">
        <f>G31*(1+L31/100)</f>
        <v>0</v>
      </c>
      <c r="N31" s="170">
        <v>0</v>
      </c>
      <c r="O31" s="170">
        <f>ROUND(E31*N31,2)</f>
        <v>0</v>
      </c>
      <c r="P31" s="170">
        <v>0</v>
      </c>
      <c r="Q31" s="170">
        <f>ROUND(E31*P31,2)</f>
        <v>0</v>
      </c>
      <c r="R31" s="172" t="s">
        <v>257</v>
      </c>
      <c r="S31" s="172" t="s">
        <v>148</v>
      </c>
      <c r="T31" s="173" t="s">
        <v>148</v>
      </c>
      <c r="U31" s="157">
        <v>0</v>
      </c>
      <c r="V31" s="157">
        <f>ROUND(E31*U31,2)</f>
        <v>0</v>
      </c>
      <c r="W31" s="157"/>
      <c r="X31" s="157" t="s">
        <v>216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217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>
      <c r="A32" s="3"/>
      <c r="B32" s="4"/>
      <c r="C32" s="179"/>
      <c r="D32" s="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AE32">
        <v>15</v>
      </c>
      <c r="AF32">
        <v>21</v>
      </c>
      <c r="AG32" t="s">
        <v>129</v>
      </c>
    </row>
    <row r="33" spans="1:33">
      <c r="A33" s="150"/>
      <c r="B33" s="151" t="s">
        <v>29</v>
      </c>
      <c r="C33" s="180"/>
      <c r="D33" s="152"/>
      <c r="E33" s="153"/>
      <c r="F33" s="153"/>
      <c r="G33" s="175">
        <f>G8+G12+G20+G24+G27</f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AE33">
        <f>SUMIF(L7:L31,AE32,G7:G31)</f>
        <v>0</v>
      </c>
      <c r="AF33">
        <f>SUMIF(L7:L31,AF32,G7:G31)</f>
        <v>0</v>
      </c>
      <c r="AG33" t="s">
        <v>200</v>
      </c>
    </row>
    <row r="34" spans="1:33">
      <c r="C34" s="181"/>
      <c r="D34" s="10"/>
      <c r="AG34" t="s">
        <v>201</v>
      </c>
    </row>
    <row r="35" spans="1:33">
      <c r="D35" s="10"/>
    </row>
    <row r="36" spans="1:33">
      <c r="D36" s="10"/>
    </row>
    <row r="37" spans="1:33">
      <c r="D37" s="10"/>
    </row>
    <row r="38" spans="1:33">
      <c r="D38" s="10"/>
    </row>
    <row r="39" spans="1:33">
      <c r="D39" s="10"/>
    </row>
    <row r="40" spans="1:33">
      <c r="D40" s="10"/>
    </row>
    <row r="41" spans="1:33">
      <c r="D41" s="10"/>
    </row>
    <row r="42" spans="1:33">
      <c r="D42" s="10"/>
    </row>
    <row r="43" spans="1:33">
      <c r="D43" s="10"/>
    </row>
    <row r="44" spans="1:33">
      <c r="D44" s="10"/>
    </row>
    <row r="45" spans="1:33">
      <c r="D45" s="10"/>
    </row>
    <row r="46" spans="1:33">
      <c r="D46" s="10"/>
    </row>
    <row r="47" spans="1:33">
      <c r="D47" s="10"/>
    </row>
    <row r="48" spans="1:33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sheet="1"/>
  <mergeCells count="10">
    <mergeCell ref="C16:G16"/>
    <mergeCell ref="C22:G22"/>
    <mergeCell ref="C26:G26"/>
    <mergeCell ref="C30:G30"/>
    <mergeCell ref="A1:G1"/>
    <mergeCell ref="C2:G2"/>
    <mergeCell ref="C3:G3"/>
    <mergeCell ref="C4:G4"/>
    <mergeCell ref="C10:G10"/>
    <mergeCell ref="C14:G14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F12" sqref="F12"/>
    </sheetView>
  </sheetViews>
  <sheetFormatPr defaultRowHeight="12.75" outlineLevelRow="1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48" t="s">
        <v>116</v>
      </c>
      <c r="B1" s="248"/>
      <c r="C1" s="248"/>
      <c r="D1" s="248"/>
      <c r="E1" s="248"/>
      <c r="F1" s="248"/>
      <c r="G1" s="248"/>
      <c r="AG1" t="s">
        <v>117</v>
      </c>
    </row>
    <row r="2" spans="1:60" ht="25.15" customHeight="1">
      <c r="A2" s="139" t="s">
        <v>7</v>
      </c>
      <c r="B2" s="49" t="s">
        <v>43</v>
      </c>
      <c r="C2" s="249" t="s">
        <v>44</v>
      </c>
      <c r="D2" s="250"/>
      <c r="E2" s="250"/>
      <c r="F2" s="250"/>
      <c r="G2" s="251"/>
      <c r="AG2" t="s">
        <v>118</v>
      </c>
    </row>
    <row r="3" spans="1:60" ht="25.15" customHeight="1">
      <c r="A3" s="139" t="s">
        <v>8</v>
      </c>
      <c r="B3" s="49" t="s">
        <v>59</v>
      </c>
      <c r="C3" s="249" t="s">
        <v>60</v>
      </c>
      <c r="D3" s="250"/>
      <c r="E3" s="250"/>
      <c r="F3" s="250"/>
      <c r="G3" s="251"/>
      <c r="AC3" s="121" t="s">
        <v>118</v>
      </c>
      <c r="AG3" t="s">
        <v>119</v>
      </c>
    </row>
    <row r="4" spans="1:60" ht="25.15" customHeight="1">
      <c r="A4" s="140" t="s">
        <v>9</v>
      </c>
      <c r="B4" s="141" t="s">
        <v>61</v>
      </c>
      <c r="C4" s="252" t="s">
        <v>60</v>
      </c>
      <c r="D4" s="253"/>
      <c r="E4" s="253"/>
      <c r="F4" s="253"/>
      <c r="G4" s="254"/>
      <c r="AG4" t="s">
        <v>120</v>
      </c>
    </row>
    <row r="5" spans="1:60">
      <c r="D5" s="10"/>
    </row>
    <row r="6" spans="1:60" ht="38.25">
      <c r="A6" s="143" t="s">
        <v>121</v>
      </c>
      <c r="B6" s="145" t="s">
        <v>122</v>
      </c>
      <c r="C6" s="145" t="s">
        <v>123</v>
      </c>
      <c r="D6" s="144" t="s">
        <v>124</v>
      </c>
      <c r="E6" s="143" t="s">
        <v>125</v>
      </c>
      <c r="F6" s="142" t="s">
        <v>126</v>
      </c>
      <c r="G6" s="143" t="s">
        <v>29</v>
      </c>
      <c r="H6" s="146" t="s">
        <v>30</v>
      </c>
      <c r="I6" s="146" t="s">
        <v>127</v>
      </c>
      <c r="J6" s="146" t="s">
        <v>31</v>
      </c>
      <c r="K6" s="146" t="s">
        <v>128</v>
      </c>
      <c r="L6" s="146" t="s">
        <v>129</v>
      </c>
      <c r="M6" s="146" t="s">
        <v>130</v>
      </c>
      <c r="N6" s="146" t="s">
        <v>131</v>
      </c>
      <c r="O6" s="146" t="s">
        <v>132</v>
      </c>
      <c r="P6" s="146" t="s">
        <v>133</v>
      </c>
      <c r="Q6" s="146" t="s">
        <v>134</v>
      </c>
      <c r="R6" s="146" t="s">
        <v>135</v>
      </c>
      <c r="S6" s="146" t="s">
        <v>136</v>
      </c>
      <c r="T6" s="146" t="s">
        <v>137</v>
      </c>
      <c r="U6" s="146" t="s">
        <v>138</v>
      </c>
      <c r="V6" s="146" t="s">
        <v>139</v>
      </c>
      <c r="W6" s="146" t="s">
        <v>140</v>
      </c>
      <c r="X6" s="146" t="s">
        <v>141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</row>
    <row r="8" spans="1:60">
      <c r="A8" s="161" t="s">
        <v>142</v>
      </c>
      <c r="B8" s="162" t="s">
        <v>103</v>
      </c>
      <c r="C8" s="176" t="s">
        <v>104</v>
      </c>
      <c r="D8" s="163"/>
      <c r="E8" s="164"/>
      <c r="F8" s="165"/>
      <c r="G8" s="165">
        <f>SUMIF(AG9:AG10,"&lt;&gt;NOR",G9:G10)</f>
        <v>0</v>
      </c>
      <c r="H8" s="165"/>
      <c r="I8" s="165">
        <f>SUM(I9:I10)</f>
        <v>106045.65</v>
      </c>
      <c r="J8" s="165"/>
      <c r="K8" s="165">
        <f>SUM(K9:K10)</f>
        <v>130704.35</v>
      </c>
      <c r="L8" s="165"/>
      <c r="M8" s="165">
        <f>SUM(M9:M10)</f>
        <v>0</v>
      </c>
      <c r="N8" s="164"/>
      <c r="O8" s="164">
        <f>SUM(O9:O10)</f>
        <v>80.06</v>
      </c>
      <c r="P8" s="164"/>
      <c r="Q8" s="164">
        <f>SUM(Q9:Q10)</f>
        <v>0</v>
      </c>
      <c r="R8" s="165"/>
      <c r="S8" s="165"/>
      <c r="T8" s="166"/>
      <c r="U8" s="160"/>
      <c r="V8" s="160">
        <f>SUM(V9:V10)</f>
        <v>226.31</v>
      </c>
      <c r="W8" s="160"/>
      <c r="X8" s="160"/>
      <c r="AG8" t="s">
        <v>143</v>
      </c>
    </row>
    <row r="9" spans="1:60" outlineLevel="1">
      <c r="A9" s="167">
        <v>1</v>
      </c>
      <c r="B9" s="168" t="s">
        <v>258</v>
      </c>
      <c r="C9" s="177" t="s">
        <v>259</v>
      </c>
      <c r="D9" s="169" t="s">
        <v>235</v>
      </c>
      <c r="E9" s="170">
        <v>5</v>
      </c>
      <c r="F9" s="171"/>
      <c r="G9" s="172">
        <f>ROUND(E9*F9,2)</f>
        <v>0</v>
      </c>
      <c r="H9" s="171">
        <v>21209.13</v>
      </c>
      <c r="I9" s="172">
        <f>ROUND(E9*H9,2)</f>
        <v>106045.65</v>
      </c>
      <c r="J9" s="171">
        <v>26140.87</v>
      </c>
      <c r="K9" s="172">
        <f>ROUND(E9*J9,2)</f>
        <v>130704.35</v>
      </c>
      <c r="L9" s="172">
        <v>21</v>
      </c>
      <c r="M9" s="172">
        <f>G9*(1+L9/100)</f>
        <v>0</v>
      </c>
      <c r="N9" s="170">
        <v>16.01276</v>
      </c>
      <c r="O9" s="170">
        <f>ROUND(E9*N9,2)</f>
        <v>80.06</v>
      </c>
      <c r="P9" s="170">
        <v>0</v>
      </c>
      <c r="Q9" s="170">
        <f>ROUND(E9*P9,2)</f>
        <v>0</v>
      </c>
      <c r="R9" s="172" t="s">
        <v>170</v>
      </c>
      <c r="S9" s="172" t="s">
        <v>148</v>
      </c>
      <c r="T9" s="173" t="s">
        <v>148</v>
      </c>
      <c r="U9" s="157">
        <v>45.262</v>
      </c>
      <c r="V9" s="157">
        <f>ROUND(E9*U9,2)</f>
        <v>226.31</v>
      </c>
      <c r="W9" s="157"/>
      <c r="X9" s="157" t="s">
        <v>149</v>
      </c>
      <c r="Y9" s="147"/>
      <c r="Z9" s="147"/>
      <c r="AA9" s="147"/>
      <c r="AB9" s="147"/>
      <c r="AC9" s="147"/>
      <c r="AD9" s="147"/>
      <c r="AE9" s="147"/>
      <c r="AF9" s="147"/>
      <c r="AG9" s="147" t="s">
        <v>150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ht="22.5" outlineLevel="1">
      <c r="A10" s="154"/>
      <c r="B10" s="155"/>
      <c r="C10" s="246" t="s">
        <v>260</v>
      </c>
      <c r="D10" s="247"/>
      <c r="E10" s="247"/>
      <c r="F10" s="247"/>
      <c r="G10" s="24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47"/>
      <c r="Z10" s="147"/>
      <c r="AA10" s="147"/>
      <c r="AB10" s="147"/>
      <c r="AC10" s="147"/>
      <c r="AD10" s="147"/>
      <c r="AE10" s="147"/>
      <c r="AF10" s="147"/>
      <c r="AG10" s="147" t="s">
        <v>152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74" t="str">
        <f>C10</f>
        <v>dlažba dna jímky z lomového kamene tl. 25 cm, do lože z cementové malty, vyplnění spár a vyspárování dlažby dna jímky cementovou maltou, vyspárování zdiva z lomového kamene cementovou maltou,</v>
      </c>
      <c r="BB10" s="147"/>
      <c r="BC10" s="147"/>
      <c r="BD10" s="147"/>
      <c r="BE10" s="147"/>
      <c r="BF10" s="147"/>
      <c r="BG10" s="147"/>
      <c r="BH10" s="147"/>
    </row>
    <row r="11" spans="1:60">
      <c r="A11" s="161" t="s">
        <v>142</v>
      </c>
      <c r="B11" s="162" t="s">
        <v>109</v>
      </c>
      <c r="C11" s="176" t="s">
        <v>110</v>
      </c>
      <c r="D11" s="163"/>
      <c r="E11" s="164"/>
      <c r="F11" s="165"/>
      <c r="G11" s="165">
        <f>SUMIF(AG12:AG13,"&lt;&gt;NOR",G12:G13)</f>
        <v>0</v>
      </c>
      <c r="H11" s="165"/>
      <c r="I11" s="165">
        <f>SUM(I12:I13)</f>
        <v>0</v>
      </c>
      <c r="J11" s="165"/>
      <c r="K11" s="165">
        <f>SUM(K12:K13)</f>
        <v>6365.07</v>
      </c>
      <c r="L11" s="165"/>
      <c r="M11" s="165">
        <f>SUM(M12:M13)</f>
        <v>0</v>
      </c>
      <c r="N11" s="164"/>
      <c r="O11" s="164">
        <f>SUM(O12:O13)</f>
        <v>0</v>
      </c>
      <c r="P11" s="164"/>
      <c r="Q11" s="164">
        <f>SUM(Q12:Q13)</f>
        <v>0</v>
      </c>
      <c r="R11" s="165"/>
      <c r="S11" s="165"/>
      <c r="T11" s="166"/>
      <c r="U11" s="160"/>
      <c r="V11" s="160">
        <f>SUM(V12:V13)</f>
        <v>1.6</v>
      </c>
      <c r="W11" s="160"/>
      <c r="X11" s="160"/>
      <c r="AG11" t="s">
        <v>143</v>
      </c>
    </row>
    <row r="12" spans="1:60" outlineLevel="1">
      <c r="A12" s="167">
        <v>2</v>
      </c>
      <c r="B12" s="168" t="s">
        <v>194</v>
      </c>
      <c r="C12" s="177" t="s">
        <v>195</v>
      </c>
      <c r="D12" s="169" t="s">
        <v>196</v>
      </c>
      <c r="E12" s="170">
        <v>80.063800000000001</v>
      </c>
      <c r="F12" s="171"/>
      <c r="G12" s="172">
        <f>ROUND(E12*F12,2)</f>
        <v>0</v>
      </c>
      <c r="H12" s="171">
        <v>0</v>
      </c>
      <c r="I12" s="172">
        <f>ROUND(E12*H12,2)</f>
        <v>0</v>
      </c>
      <c r="J12" s="171">
        <v>79.5</v>
      </c>
      <c r="K12" s="172">
        <f>ROUND(E12*J12,2)</f>
        <v>6365.07</v>
      </c>
      <c r="L12" s="172">
        <v>21</v>
      </c>
      <c r="M12" s="172">
        <f>G12*(1+L12/100)</f>
        <v>0</v>
      </c>
      <c r="N12" s="170">
        <v>0</v>
      </c>
      <c r="O12" s="170">
        <f>ROUND(E12*N12,2)</f>
        <v>0</v>
      </c>
      <c r="P12" s="170">
        <v>0</v>
      </c>
      <c r="Q12" s="170">
        <f>ROUND(E12*P12,2)</f>
        <v>0</v>
      </c>
      <c r="R12" s="172" t="s">
        <v>170</v>
      </c>
      <c r="S12" s="172" t="s">
        <v>148</v>
      </c>
      <c r="T12" s="173" t="s">
        <v>148</v>
      </c>
      <c r="U12" s="157">
        <v>0.02</v>
      </c>
      <c r="V12" s="157">
        <f>ROUND(E12*U12,2)</f>
        <v>1.6</v>
      </c>
      <c r="W12" s="157"/>
      <c r="X12" s="157" t="s">
        <v>197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198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>
      <c r="A13" s="154"/>
      <c r="B13" s="155"/>
      <c r="C13" s="246" t="s">
        <v>199</v>
      </c>
      <c r="D13" s="247"/>
      <c r="E13" s="247"/>
      <c r="F13" s="247"/>
      <c r="G13" s="24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47"/>
      <c r="Z13" s="147"/>
      <c r="AA13" s="147"/>
      <c r="AB13" s="147"/>
      <c r="AC13" s="147"/>
      <c r="AD13" s="147"/>
      <c r="AE13" s="147"/>
      <c r="AF13" s="147"/>
      <c r="AG13" s="147" t="s">
        <v>152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>
      <c r="A14" s="3"/>
      <c r="B14" s="4"/>
      <c r="C14" s="179"/>
      <c r="D14" s="6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AE14">
        <v>15</v>
      </c>
      <c r="AF14">
        <v>21</v>
      </c>
      <c r="AG14" t="s">
        <v>129</v>
      </c>
    </row>
    <row r="15" spans="1:60">
      <c r="A15" s="150"/>
      <c r="B15" s="151" t="s">
        <v>29</v>
      </c>
      <c r="C15" s="180"/>
      <c r="D15" s="152"/>
      <c r="E15" s="153"/>
      <c r="F15" s="153"/>
      <c r="G15" s="175">
        <f>G8+G11</f>
        <v>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AE15">
        <f>SUMIF(L7:L13,AE14,G7:G13)</f>
        <v>0</v>
      </c>
      <c r="AF15">
        <f>SUMIF(L7:L13,AF14,G7:G13)</f>
        <v>0</v>
      </c>
      <c r="AG15" t="s">
        <v>200</v>
      </c>
    </row>
    <row r="16" spans="1:60">
      <c r="C16" s="181"/>
      <c r="D16" s="10"/>
      <c r="AG16" t="s">
        <v>201</v>
      </c>
    </row>
    <row r="17" spans="4:4">
      <c r="D17" s="10"/>
    </row>
    <row r="18" spans="4:4">
      <c r="D18" s="10"/>
    </row>
    <row r="19" spans="4:4">
      <c r="D19" s="10"/>
    </row>
    <row r="20" spans="4:4">
      <c r="D20" s="10"/>
    </row>
    <row r="21" spans="4:4">
      <c r="D21" s="10"/>
    </row>
    <row r="22" spans="4:4">
      <c r="D22" s="10"/>
    </row>
    <row r="23" spans="4:4">
      <c r="D23" s="10"/>
    </row>
    <row r="24" spans="4:4">
      <c r="D24" s="10"/>
    </row>
    <row r="25" spans="4:4">
      <c r="D25" s="10"/>
    </row>
    <row r="26" spans="4:4">
      <c r="D26" s="10"/>
    </row>
    <row r="27" spans="4:4">
      <c r="D27" s="10"/>
    </row>
    <row r="28" spans="4:4">
      <c r="D28" s="10"/>
    </row>
    <row r="29" spans="4:4">
      <c r="D29" s="10"/>
    </row>
    <row r="30" spans="4:4">
      <c r="D30" s="10"/>
    </row>
    <row r="31" spans="4:4">
      <c r="D31" s="10"/>
    </row>
    <row r="32" spans="4:4">
      <c r="D32" s="10"/>
    </row>
    <row r="33" spans="4:4">
      <c r="D33" s="10"/>
    </row>
    <row r="34" spans="4:4">
      <c r="D34" s="10"/>
    </row>
    <row r="35" spans="4:4">
      <c r="D35" s="10"/>
    </row>
    <row r="36" spans="4:4">
      <c r="D36" s="10"/>
    </row>
    <row r="37" spans="4:4">
      <c r="D37" s="10"/>
    </row>
    <row r="38" spans="4:4">
      <c r="D38" s="10"/>
    </row>
    <row r="39" spans="4:4">
      <c r="D39" s="10"/>
    </row>
    <row r="40" spans="4:4">
      <c r="D40" s="10"/>
    </row>
    <row r="41" spans="4:4">
      <c r="D41" s="10"/>
    </row>
    <row r="42" spans="4:4">
      <c r="D42" s="10"/>
    </row>
    <row r="43" spans="4:4">
      <c r="D43" s="10"/>
    </row>
    <row r="44" spans="4:4">
      <c r="D44" s="10"/>
    </row>
    <row r="45" spans="4:4">
      <c r="D45" s="10"/>
    </row>
    <row r="46" spans="4:4">
      <c r="D46" s="10"/>
    </row>
    <row r="47" spans="4:4">
      <c r="D47" s="10"/>
    </row>
    <row r="48" spans="4:4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sheet="1"/>
  <mergeCells count="6">
    <mergeCell ref="C13:G13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F37" sqref="F37"/>
    </sheetView>
  </sheetViews>
  <sheetFormatPr defaultRowHeight="12.75" outlineLevelRow="1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48" t="s">
        <v>116</v>
      </c>
      <c r="B1" s="248"/>
      <c r="C1" s="248"/>
      <c r="D1" s="248"/>
      <c r="E1" s="248"/>
      <c r="F1" s="248"/>
      <c r="G1" s="248"/>
      <c r="AG1" t="s">
        <v>117</v>
      </c>
    </row>
    <row r="2" spans="1:60" ht="25.15" customHeight="1">
      <c r="A2" s="139" t="s">
        <v>7</v>
      </c>
      <c r="B2" s="49" t="s">
        <v>43</v>
      </c>
      <c r="C2" s="249" t="s">
        <v>44</v>
      </c>
      <c r="D2" s="250"/>
      <c r="E2" s="250"/>
      <c r="F2" s="250"/>
      <c r="G2" s="251"/>
      <c r="AG2" t="s">
        <v>118</v>
      </c>
    </row>
    <row r="3" spans="1:60" ht="25.15" customHeight="1">
      <c r="A3" s="139" t="s">
        <v>8</v>
      </c>
      <c r="B3" s="49" t="s">
        <v>62</v>
      </c>
      <c r="C3" s="249" t="s">
        <v>63</v>
      </c>
      <c r="D3" s="250"/>
      <c r="E3" s="250"/>
      <c r="F3" s="250"/>
      <c r="G3" s="251"/>
      <c r="AC3" s="121" t="s">
        <v>118</v>
      </c>
      <c r="AG3" t="s">
        <v>119</v>
      </c>
    </row>
    <row r="4" spans="1:60" ht="25.15" customHeight="1">
      <c r="A4" s="140" t="s">
        <v>9</v>
      </c>
      <c r="B4" s="141" t="s">
        <v>64</v>
      </c>
      <c r="C4" s="252" t="s">
        <v>63</v>
      </c>
      <c r="D4" s="253"/>
      <c r="E4" s="253"/>
      <c r="F4" s="253"/>
      <c r="G4" s="254"/>
      <c r="AG4" t="s">
        <v>120</v>
      </c>
    </row>
    <row r="5" spans="1:60">
      <c r="D5" s="10"/>
    </row>
    <row r="6" spans="1:60" ht="38.25">
      <c r="A6" s="143" t="s">
        <v>121</v>
      </c>
      <c r="B6" s="145" t="s">
        <v>122</v>
      </c>
      <c r="C6" s="145" t="s">
        <v>123</v>
      </c>
      <c r="D6" s="144" t="s">
        <v>124</v>
      </c>
      <c r="E6" s="143" t="s">
        <v>125</v>
      </c>
      <c r="F6" s="142" t="s">
        <v>126</v>
      </c>
      <c r="G6" s="143" t="s">
        <v>29</v>
      </c>
      <c r="H6" s="146" t="s">
        <v>30</v>
      </c>
      <c r="I6" s="146" t="s">
        <v>127</v>
      </c>
      <c r="J6" s="146" t="s">
        <v>31</v>
      </c>
      <c r="K6" s="146" t="s">
        <v>128</v>
      </c>
      <c r="L6" s="146" t="s">
        <v>129</v>
      </c>
      <c r="M6" s="146" t="s">
        <v>130</v>
      </c>
      <c r="N6" s="146" t="s">
        <v>131</v>
      </c>
      <c r="O6" s="146" t="s">
        <v>132</v>
      </c>
      <c r="P6" s="146" t="s">
        <v>133</v>
      </c>
      <c r="Q6" s="146" t="s">
        <v>134</v>
      </c>
      <c r="R6" s="146" t="s">
        <v>135</v>
      </c>
      <c r="S6" s="146" t="s">
        <v>136</v>
      </c>
      <c r="T6" s="146" t="s">
        <v>137</v>
      </c>
      <c r="U6" s="146" t="s">
        <v>138</v>
      </c>
      <c r="V6" s="146" t="s">
        <v>139</v>
      </c>
      <c r="W6" s="146" t="s">
        <v>140</v>
      </c>
      <c r="X6" s="146" t="s">
        <v>141</v>
      </c>
    </row>
    <row r="7" spans="1:60" hidden="1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</row>
    <row r="8" spans="1:60">
      <c r="A8" s="161" t="s">
        <v>142</v>
      </c>
      <c r="B8" s="162" t="s">
        <v>49</v>
      </c>
      <c r="C8" s="176" t="s">
        <v>100</v>
      </c>
      <c r="D8" s="163"/>
      <c r="E8" s="164"/>
      <c r="F8" s="165"/>
      <c r="G8" s="165">
        <f>SUMIF(AG9:AG22,"&lt;&gt;NOR",G9:G22)</f>
        <v>0</v>
      </c>
      <c r="H8" s="165"/>
      <c r="I8" s="165">
        <f>SUM(I9:I22)</f>
        <v>0</v>
      </c>
      <c r="J8" s="165"/>
      <c r="K8" s="165">
        <f>SUM(K9:K22)</f>
        <v>27361.759999999998</v>
      </c>
      <c r="L8" s="165"/>
      <c r="M8" s="165">
        <f>SUM(M9:M22)</f>
        <v>0</v>
      </c>
      <c r="N8" s="164"/>
      <c r="O8" s="164">
        <f>SUM(O9:O22)</f>
        <v>0</v>
      </c>
      <c r="P8" s="164"/>
      <c r="Q8" s="164">
        <f>SUM(Q9:Q22)</f>
        <v>0</v>
      </c>
      <c r="R8" s="165"/>
      <c r="S8" s="165"/>
      <c r="T8" s="166"/>
      <c r="U8" s="160"/>
      <c r="V8" s="160">
        <f>SUM(V9:V22)</f>
        <v>28.77</v>
      </c>
      <c r="W8" s="160"/>
      <c r="X8" s="160"/>
      <c r="AG8" t="s">
        <v>143</v>
      </c>
    </row>
    <row r="9" spans="1:60" outlineLevel="1">
      <c r="A9" s="167">
        <v>1</v>
      </c>
      <c r="B9" s="168" t="s">
        <v>205</v>
      </c>
      <c r="C9" s="177" t="s">
        <v>206</v>
      </c>
      <c r="D9" s="169" t="s">
        <v>146</v>
      </c>
      <c r="E9" s="170">
        <v>48.75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242</v>
      </c>
      <c r="K9" s="172">
        <f>ROUND(E9*J9,2)</f>
        <v>11797.5</v>
      </c>
      <c r="L9" s="172">
        <v>21</v>
      </c>
      <c r="M9" s="172">
        <f>G9*(1+L9/100)</f>
        <v>0</v>
      </c>
      <c r="N9" s="170">
        <v>0</v>
      </c>
      <c r="O9" s="170">
        <f>ROUND(E9*N9,2)</f>
        <v>0</v>
      </c>
      <c r="P9" s="170">
        <v>0</v>
      </c>
      <c r="Q9" s="170">
        <f>ROUND(E9*P9,2)</f>
        <v>0</v>
      </c>
      <c r="R9" s="172" t="s">
        <v>147</v>
      </c>
      <c r="S9" s="172" t="s">
        <v>148</v>
      </c>
      <c r="T9" s="173" t="s">
        <v>148</v>
      </c>
      <c r="U9" s="157">
        <v>0.42199999999999999</v>
      </c>
      <c r="V9" s="157">
        <f>ROUND(E9*U9,2)</f>
        <v>20.57</v>
      </c>
      <c r="W9" s="157"/>
      <c r="X9" s="157" t="s">
        <v>149</v>
      </c>
      <c r="Y9" s="147"/>
      <c r="Z9" s="147"/>
      <c r="AA9" s="147"/>
      <c r="AB9" s="147"/>
      <c r="AC9" s="147"/>
      <c r="AD9" s="147"/>
      <c r="AE9" s="147"/>
      <c r="AF9" s="147"/>
      <c r="AG9" s="147" t="s">
        <v>150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>
      <c r="A10" s="154"/>
      <c r="B10" s="155"/>
      <c r="C10" s="246" t="s">
        <v>151</v>
      </c>
      <c r="D10" s="247"/>
      <c r="E10" s="247"/>
      <c r="F10" s="247"/>
      <c r="G10" s="24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47"/>
      <c r="Z10" s="147"/>
      <c r="AA10" s="147"/>
      <c r="AB10" s="147"/>
      <c r="AC10" s="147"/>
      <c r="AD10" s="147"/>
      <c r="AE10" s="147"/>
      <c r="AF10" s="147"/>
      <c r="AG10" s="147" t="s">
        <v>152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74" t="str">
        <f>C10</f>
        <v>s přemístěním výkopku v příčných profilech na vzdálenost do 15 m nebo s naložením na dopravní prostředek.</v>
      </c>
      <c r="BB10" s="147"/>
      <c r="BC10" s="147"/>
      <c r="BD10" s="147"/>
      <c r="BE10" s="147"/>
      <c r="BF10" s="147"/>
      <c r="BG10" s="147"/>
      <c r="BH10" s="147"/>
    </row>
    <row r="11" spans="1:60" outlineLevel="1">
      <c r="A11" s="154"/>
      <c r="B11" s="155"/>
      <c r="C11" s="178" t="s">
        <v>261</v>
      </c>
      <c r="D11" s="158"/>
      <c r="E11" s="159">
        <v>48.75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47"/>
      <c r="Z11" s="147"/>
      <c r="AA11" s="147"/>
      <c r="AB11" s="147"/>
      <c r="AC11" s="147"/>
      <c r="AD11" s="147"/>
      <c r="AE11" s="147"/>
      <c r="AF11" s="147"/>
      <c r="AG11" s="147" t="s">
        <v>154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>
      <c r="A12" s="167">
        <v>2</v>
      </c>
      <c r="B12" s="168" t="s">
        <v>155</v>
      </c>
      <c r="C12" s="177" t="s">
        <v>156</v>
      </c>
      <c r="D12" s="169" t="s">
        <v>146</v>
      </c>
      <c r="E12" s="170">
        <v>48.75</v>
      </c>
      <c r="F12" s="171"/>
      <c r="G12" s="172">
        <f>ROUND(E12*F12,2)</f>
        <v>0</v>
      </c>
      <c r="H12" s="171">
        <v>0</v>
      </c>
      <c r="I12" s="172">
        <f>ROUND(E12*H12,2)</f>
        <v>0</v>
      </c>
      <c r="J12" s="171">
        <v>51.2</v>
      </c>
      <c r="K12" s="172">
        <f>ROUND(E12*J12,2)</f>
        <v>2496</v>
      </c>
      <c r="L12" s="172">
        <v>21</v>
      </c>
      <c r="M12" s="172">
        <f>G12*(1+L12/100)</f>
        <v>0</v>
      </c>
      <c r="N12" s="170">
        <v>0</v>
      </c>
      <c r="O12" s="170">
        <f>ROUND(E12*N12,2)</f>
        <v>0</v>
      </c>
      <c r="P12" s="170">
        <v>0</v>
      </c>
      <c r="Q12" s="170">
        <f>ROUND(E12*P12,2)</f>
        <v>0</v>
      </c>
      <c r="R12" s="172" t="s">
        <v>147</v>
      </c>
      <c r="S12" s="172" t="s">
        <v>148</v>
      </c>
      <c r="T12" s="173" t="s">
        <v>148</v>
      </c>
      <c r="U12" s="157">
        <v>8.7999999999999995E-2</v>
      </c>
      <c r="V12" s="157">
        <f>ROUND(E12*U12,2)</f>
        <v>4.29</v>
      </c>
      <c r="W12" s="157"/>
      <c r="X12" s="157" t="s">
        <v>149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150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>
      <c r="A13" s="154"/>
      <c r="B13" s="155"/>
      <c r="C13" s="246" t="s">
        <v>151</v>
      </c>
      <c r="D13" s="247"/>
      <c r="E13" s="247"/>
      <c r="F13" s="247"/>
      <c r="G13" s="24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47"/>
      <c r="Z13" s="147"/>
      <c r="AA13" s="147"/>
      <c r="AB13" s="147"/>
      <c r="AC13" s="147"/>
      <c r="AD13" s="147"/>
      <c r="AE13" s="147"/>
      <c r="AF13" s="147"/>
      <c r="AG13" s="147" t="s">
        <v>152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74" t="str">
        <f>C13</f>
        <v>s přemístěním výkopku v příčných profilech na vzdálenost do 15 m nebo s naložením na dopravní prostředek.</v>
      </c>
      <c r="BB13" s="147"/>
      <c r="BC13" s="147"/>
      <c r="BD13" s="147"/>
      <c r="BE13" s="147"/>
      <c r="BF13" s="147"/>
      <c r="BG13" s="147"/>
      <c r="BH13" s="147"/>
    </row>
    <row r="14" spans="1:60" outlineLevel="1">
      <c r="A14" s="154"/>
      <c r="B14" s="155"/>
      <c r="C14" s="178" t="s">
        <v>262</v>
      </c>
      <c r="D14" s="158"/>
      <c r="E14" s="159">
        <v>48.75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47"/>
      <c r="Z14" s="147"/>
      <c r="AA14" s="147"/>
      <c r="AB14" s="147"/>
      <c r="AC14" s="147"/>
      <c r="AD14" s="147"/>
      <c r="AE14" s="147"/>
      <c r="AF14" s="147"/>
      <c r="AG14" s="147" t="s">
        <v>154</v>
      </c>
      <c r="AH14" s="147">
        <v>5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>
      <c r="A15" s="167">
        <v>3</v>
      </c>
      <c r="B15" s="168" t="s">
        <v>158</v>
      </c>
      <c r="C15" s="177" t="s">
        <v>159</v>
      </c>
      <c r="D15" s="169" t="s">
        <v>146</v>
      </c>
      <c r="E15" s="170">
        <v>48.75</v>
      </c>
      <c r="F15" s="171"/>
      <c r="G15" s="172">
        <f>ROUND(E15*F15,2)</f>
        <v>0</v>
      </c>
      <c r="H15" s="171">
        <v>0</v>
      </c>
      <c r="I15" s="172">
        <f>ROUND(E15*H15,2)</f>
        <v>0</v>
      </c>
      <c r="J15" s="171">
        <v>196.5</v>
      </c>
      <c r="K15" s="172">
        <f>ROUND(E15*J15,2)</f>
        <v>9579.3799999999992</v>
      </c>
      <c r="L15" s="172">
        <v>21</v>
      </c>
      <c r="M15" s="172">
        <f>G15*(1+L15/100)</f>
        <v>0</v>
      </c>
      <c r="N15" s="170">
        <v>0</v>
      </c>
      <c r="O15" s="170">
        <f>ROUND(E15*N15,2)</f>
        <v>0</v>
      </c>
      <c r="P15" s="170">
        <v>0</v>
      </c>
      <c r="Q15" s="170">
        <f>ROUND(E15*P15,2)</f>
        <v>0</v>
      </c>
      <c r="R15" s="172" t="s">
        <v>147</v>
      </c>
      <c r="S15" s="172" t="s">
        <v>148</v>
      </c>
      <c r="T15" s="173" t="s">
        <v>148</v>
      </c>
      <c r="U15" s="157">
        <v>1.0999999999999999E-2</v>
      </c>
      <c r="V15" s="157">
        <f>ROUND(E15*U15,2)</f>
        <v>0.54</v>
      </c>
      <c r="W15" s="157"/>
      <c r="X15" s="157" t="s">
        <v>149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150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>
      <c r="A16" s="154"/>
      <c r="B16" s="155"/>
      <c r="C16" s="246" t="s">
        <v>160</v>
      </c>
      <c r="D16" s="247"/>
      <c r="E16" s="247"/>
      <c r="F16" s="247"/>
      <c r="G16" s="24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47"/>
      <c r="Z16" s="147"/>
      <c r="AA16" s="147"/>
      <c r="AB16" s="147"/>
      <c r="AC16" s="147"/>
      <c r="AD16" s="147"/>
      <c r="AE16" s="147"/>
      <c r="AF16" s="147"/>
      <c r="AG16" s="147" t="s">
        <v>152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>
      <c r="A17" s="154"/>
      <c r="B17" s="155"/>
      <c r="C17" s="178" t="s">
        <v>262</v>
      </c>
      <c r="D17" s="158"/>
      <c r="E17" s="159">
        <v>48.75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47"/>
      <c r="Z17" s="147"/>
      <c r="AA17" s="147"/>
      <c r="AB17" s="147"/>
      <c r="AC17" s="147"/>
      <c r="AD17" s="147"/>
      <c r="AE17" s="147"/>
      <c r="AF17" s="147"/>
      <c r="AG17" s="147" t="s">
        <v>154</v>
      </c>
      <c r="AH17" s="147">
        <v>5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ht="22.5" outlineLevel="1">
      <c r="A18" s="167">
        <v>4</v>
      </c>
      <c r="B18" s="168" t="s">
        <v>161</v>
      </c>
      <c r="C18" s="177" t="s">
        <v>162</v>
      </c>
      <c r="D18" s="169" t="s">
        <v>146</v>
      </c>
      <c r="E18" s="170">
        <v>48.75</v>
      </c>
      <c r="F18" s="171"/>
      <c r="G18" s="172">
        <f>ROUND(E18*F18,2)</f>
        <v>0</v>
      </c>
      <c r="H18" s="171">
        <v>0</v>
      </c>
      <c r="I18" s="172">
        <f>ROUND(E18*H18,2)</f>
        <v>0</v>
      </c>
      <c r="J18" s="171">
        <v>18.899999999999999</v>
      </c>
      <c r="K18" s="172">
        <f>ROUND(E18*J18,2)</f>
        <v>921.38</v>
      </c>
      <c r="L18" s="172">
        <v>21</v>
      </c>
      <c r="M18" s="172">
        <f>G18*(1+L18/100)</f>
        <v>0</v>
      </c>
      <c r="N18" s="170">
        <v>0</v>
      </c>
      <c r="O18" s="170">
        <f>ROUND(E18*N18,2)</f>
        <v>0</v>
      </c>
      <c r="P18" s="170">
        <v>0</v>
      </c>
      <c r="Q18" s="170">
        <f>ROUND(E18*P18,2)</f>
        <v>0</v>
      </c>
      <c r="R18" s="172" t="s">
        <v>147</v>
      </c>
      <c r="S18" s="172" t="s">
        <v>148</v>
      </c>
      <c r="T18" s="173" t="s">
        <v>148</v>
      </c>
      <c r="U18" s="157">
        <v>8.9999999999999993E-3</v>
      </c>
      <c r="V18" s="157">
        <f>ROUND(E18*U18,2)</f>
        <v>0.44</v>
      </c>
      <c r="W18" s="157"/>
      <c r="X18" s="157" t="s">
        <v>149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150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>
      <c r="A19" s="154"/>
      <c r="B19" s="155"/>
      <c r="C19" s="178" t="s">
        <v>262</v>
      </c>
      <c r="D19" s="158"/>
      <c r="E19" s="159">
        <v>48.75</v>
      </c>
      <c r="F19" s="157"/>
      <c r="G19" s="15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47"/>
      <c r="Z19" s="147"/>
      <c r="AA19" s="147"/>
      <c r="AB19" s="147"/>
      <c r="AC19" s="147"/>
      <c r="AD19" s="147"/>
      <c r="AE19" s="147"/>
      <c r="AF19" s="147"/>
      <c r="AG19" s="147" t="s">
        <v>154</v>
      </c>
      <c r="AH19" s="147">
        <v>5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>
      <c r="A20" s="167">
        <v>5</v>
      </c>
      <c r="B20" s="168" t="s">
        <v>163</v>
      </c>
      <c r="C20" s="177" t="s">
        <v>164</v>
      </c>
      <c r="D20" s="169" t="s">
        <v>165</v>
      </c>
      <c r="E20" s="170">
        <v>162.5</v>
      </c>
      <c r="F20" s="171"/>
      <c r="G20" s="172">
        <f>ROUND(E20*F20,2)</f>
        <v>0</v>
      </c>
      <c r="H20" s="171">
        <v>0</v>
      </c>
      <c r="I20" s="172">
        <f>ROUND(E20*H20,2)</f>
        <v>0</v>
      </c>
      <c r="J20" s="171">
        <v>15.8</v>
      </c>
      <c r="K20" s="172">
        <f>ROUND(E20*J20,2)</f>
        <v>2567.5</v>
      </c>
      <c r="L20" s="172">
        <v>21</v>
      </c>
      <c r="M20" s="172">
        <f>G20*(1+L20/100)</f>
        <v>0</v>
      </c>
      <c r="N20" s="170">
        <v>0</v>
      </c>
      <c r="O20" s="170">
        <f>ROUND(E20*N20,2)</f>
        <v>0</v>
      </c>
      <c r="P20" s="170">
        <v>0</v>
      </c>
      <c r="Q20" s="170">
        <f>ROUND(E20*P20,2)</f>
        <v>0</v>
      </c>
      <c r="R20" s="172" t="s">
        <v>147</v>
      </c>
      <c r="S20" s="172" t="s">
        <v>148</v>
      </c>
      <c r="T20" s="173" t="s">
        <v>148</v>
      </c>
      <c r="U20" s="157">
        <v>1.7999999999999999E-2</v>
      </c>
      <c r="V20" s="157">
        <f>ROUND(E20*U20,2)</f>
        <v>2.93</v>
      </c>
      <c r="W20" s="157"/>
      <c r="X20" s="157" t="s">
        <v>149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150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>
      <c r="A21" s="154"/>
      <c r="B21" s="155"/>
      <c r="C21" s="246" t="s">
        <v>166</v>
      </c>
      <c r="D21" s="247"/>
      <c r="E21" s="247"/>
      <c r="F21" s="247"/>
      <c r="G21" s="247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47"/>
      <c r="Z21" s="147"/>
      <c r="AA21" s="147"/>
      <c r="AB21" s="147"/>
      <c r="AC21" s="147"/>
      <c r="AD21" s="147"/>
      <c r="AE21" s="147"/>
      <c r="AF21" s="147"/>
      <c r="AG21" s="147" t="s">
        <v>152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>
      <c r="A22" s="154"/>
      <c r="B22" s="155"/>
      <c r="C22" s="178" t="s">
        <v>263</v>
      </c>
      <c r="D22" s="158"/>
      <c r="E22" s="159">
        <v>162.5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47"/>
      <c r="Z22" s="147"/>
      <c r="AA22" s="147"/>
      <c r="AB22" s="147"/>
      <c r="AC22" s="147"/>
      <c r="AD22" s="147"/>
      <c r="AE22" s="147"/>
      <c r="AF22" s="147"/>
      <c r="AG22" s="147" t="s">
        <v>154</v>
      </c>
      <c r="AH22" s="147">
        <v>0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>
      <c r="A23" s="161" t="s">
        <v>142</v>
      </c>
      <c r="B23" s="162" t="s">
        <v>61</v>
      </c>
      <c r="C23" s="176" t="s">
        <v>102</v>
      </c>
      <c r="D23" s="163"/>
      <c r="E23" s="164"/>
      <c r="F23" s="165"/>
      <c r="G23" s="165">
        <f>SUMIF(AG24:AG35,"&lt;&gt;NOR",G24:G35)</f>
        <v>0</v>
      </c>
      <c r="H23" s="165"/>
      <c r="I23" s="165">
        <f>SUM(I24:I35)</f>
        <v>119700.76000000001</v>
      </c>
      <c r="J23" s="165"/>
      <c r="K23" s="165">
        <f>SUM(K24:K35)</f>
        <v>13971.76</v>
      </c>
      <c r="L23" s="165"/>
      <c r="M23" s="165">
        <f>SUM(M24:M35)</f>
        <v>0</v>
      </c>
      <c r="N23" s="164"/>
      <c r="O23" s="164">
        <f>SUM(O24:O35)</f>
        <v>122.56</v>
      </c>
      <c r="P23" s="164"/>
      <c r="Q23" s="164">
        <f>SUM(Q24:Q35)</f>
        <v>0</v>
      </c>
      <c r="R23" s="165"/>
      <c r="S23" s="165"/>
      <c r="T23" s="166"/>
      <c r="U23" s="160"/>
      <c r="V23" s="160">
        <f>SUM(V24:V35)</f>
        <v>12.51</v>
      </c>
      <c r="W23" s="160"/>
      <c r="X23" s="160"/>
      <c r="AG23" t="s">
        <v>143</v>
      </c>
    </row>
    <row r="24" spans="1:60" outlineLevel="1">
      <c r="A24" s="167">
        <v>6</v>
      </c>
      <c r="B24" s="168" t="s">
        <v>168</v>
      </c>
      <c r="C24" s="177" t="s">
        <v>169</v>
      </c>
      <c r="D24" s="169" t="s">
        <v>165</v>
      </c>
      <c r="E24" s="170">
        <v>162.5</v>
      </c>
      <c r="F24" s="171"/>
      <c r="G24" s="172">
        <f>ROUND(E24*F24,2)</f>
        <v>0</v>
      </c>
      <c r="H24" s="171">
        <v>117.59</v>
      </c>
      <c r="I24" s="172">
        <f>ROUND(E24*H24,2)</f>
        <v>19108.38</v>
      </c>
      <c r="J24" s="171">
        <v>25.91</v>
      </c>
      <c r="K24" s="172">
        <f>ROUND(E24*J24,2)</f>
        <v>4210.38</v>
      </c>
      <c r="L24" s="172">
        <v>21</v>
      </c>
      <c r="M24" s="172">
        <f>G24*(1+L24/100)</f>
        <v>0</v>
      </c>
      <c r="N24" s="170">
        <v>0.215</v>
      </c>
      <c r="O24" s="170">
        <f>ROUND(E24*N24,2)</f>
        <v>34.94</v>
      </c>
      <c r="P24" s="170">
        <v>0</v>
      </c>
      <c r="Q24" s="170">
        <f>ROUND(E24*P24,2)</f>
        <v>0</v>
      </c>
      <c r="R24" s="172" t="s">
        <v>170</v>
      </c>
      <c r="S24" s="172" t="s">
        <v>148</v>
      </c>
      <c r="T24" s="173" t="s">
        <v>148</v>
      </c>
      <c r="U24" s="157">
        <v>2.5000000000000001E-2</v>
      </c>
      <c r="V24" s="157">
        <f>ROUND(E24*U24,2)</f>
        <v>4.0599999999999996</v>
      </c>
      <c r="W24" s="157"/>
      <c r="X24" s="157" t="s">
        <v>149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150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>
      <c r="A25" s="154"/>
      <c r="B25" s="155"/>
      <c r="C25" s="246" t="s">
        <v>171</v>
      </c>
      <c r="D25" s="247"/>
      <c r="E25" s="247"/>
      <c r="F25" s="247"/>
      <c r="G25" s="24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47"/>
      <c r="Z25" s="147"/>
      <c r="AA25" s="147"/>
      <c r="AB25" s="147"/>
      <c r="AC25" s="147"/>
      <c r="AD25" s="147"/>
      <c r="AE25" s="147"/>
      <c r="AF25" s="147"/>
      <c r="AG25" s="147" t="s">
        <v>152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>
      <c r="A26" s="154"/>
      <c r="B26" s="155"/>
      <c r="C26" s="178" t="s">
        <v>264</v>
      </c>
      <c r="D26" s="158"/>
      <c r="E26" s="159">
        <v>162.5</v>
      </c>
      <c r="F26" s="157"/>
      <c r="G26" s="157"/>
      <c r="H26" s="157"/>
      <c r="I26" s="157"/>
      <c r="J26" s="157"/>
      <c r="K26" s="157"/>
      <c r="L26" s="157"/>
      <c r="M26" s="157"/>
      <c r="N26" s="156"/>
      <c r="O26" s="156"/>
      <c r="P26" s="156"/>
      <c r="Q26" s="156"/>
      <c r="R26" s="157"/>
      <c r="S26" s="157"/>
      <c r="T26" s="157"/>
      <c r="U26" s="157"/>
      <c r="V26" s="157"/>
      <c r="W26" s="157"/>
      <c r="X26" s="157"/>
      <c r="Y26" s="147"/>
      <c r="Z26" s="147"/>
      <c r="AA26" s="147"/>
      <c r="AB26" s="147"/>
      <c r="AC26" s="147"/>
      <c r="AD26" s="147"/>
      <c r="AE26" s="147"/>
      <c r="AF26" s="147"/>
      <c r="AG26" s="147" t="s">
        <v>154</v>
      </c>
      <c r="AH26" s="147">
        <v>5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ht="22.5" outlineLevel="1">
      <c r="A27" s="167">
        <v>7</v>
      </c>
      <c r="B27" s="168" t="s">
        <v>173</v>
      </c>
      <c r="C27" s="177" t="s">
        <v>174</v>
      </c>
      <c r="D27" s="169" t="s">
        <v>165</v>
      </c>
      <c r="E27" s="170">
        <v>162.5</v>
      </c>
      <c r="F27" s="171"/>
      <c r="G27" s="172">
        <f>ROUND(E27*F27,2)</f>
        <v>0</v>
      </c>
      <c r="H27" s="171">
        <v>207.3</v>
      </c>
      <c r="I27" s="172">
        <f>ROUND(E27*H27,2)</f>
        <v>33686.25</v>
      </c>
      <c r="J27" s="171">
        <v>35.200000000000003</v>
      </c>
      <c r="K27" s="172">
        <f>ROUND(E27*J27,2)</f>
        <v>5720</v>
      </c>
      <c r="L27" s="172">
        <v>21</v>
      </c>
      <c r="M27" s="172">
        <f>G27*(1+L27/100)</f>
        <v>0</v>
      </c>
      <c r="N27" s="170">
        <v>0.46</v>
      </c>
      <c r="O27" s="170">
        <f>ROUND(E27*N27,2)</f>
        <v>74.75</v>
      </c>
      <c r="P27" s="170">
        <v>0</v>
      </c>
      <c r="Q27" s="170">
        <f>ROUND(E27*P27,2)</f>
        <v>0</v>
      </c>
      <c r="R27" s="172" t="s">
        <v>170</v>
      </c>
      <c r="S27" s="172" t="s">
        <v>148</v>
      </c>
      <c r="T27" s="173" t="s">
        <v>148</v>
      </c>
      <c r="U27" s="157">
        <v>2.9000000000000001E-2</v>
      </c>
      <c r="V27" s="157">
        <f>ROUND(E27*U27,2)</f>
        <v>4.71</v>
      </c>
      <c r="W27" s="157"/>
      <c r="X27" s="157" t="s">
        <v>149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150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>
      <c r="A28" s="154"/>
      <c r="B28" s="155"/>
      <c r="C28" s="178" t="s">
        <v>263</v>
      </c>
      <c r="D28" s="158"/>
      <c r="E28" s="159">
        <v>162.5</v>
      </c>
      <c r="F28" s="157"/>
      <c r="G28" s="157"/>
      <c r="H28" s="157"/>
      <c r="I28" s="157"/>
      <c r="J28" s="157"/>
      <c r="K28" s="157"/>
      <c r="L28" s="157"/>
      <c r="M28" s="157"/>
      <c r="N28" s="156"/>
      <c r="O28" s="156"/>
      <c r="P28" s="156"/>
      <c r="Q28" s="156"/>
      <c r="R28" s="157"/>
      <c r="S28" s="157"/>
      <c r="T28" s="157"/>
      <c r="U28" s="157"/>
      <c r="V28" s="157"/>
      <c r="W28" s="157"/>
      <c r="X28" s="157"/>
      <c r="Y28" s="147"/>
      <c r="Z28" s="147"/>
      <c r="AA28" s="147"/>
      <c r="AB28" s="147"/>
      <c r="AC28" s="147"/>
      <c r="AD28" s="147"/>
      <c r="AE28" s="147"/>
      <c r="AF28" s="147"/>
      <c r="AG28" s="147" t="s">
        <v>154</v>
      </c>
      <c r="AH28" s="147">
        <v>0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ht="22.5" outlineLevel="1">
      <c r="A29" s="167">
        <v>8</v>
      </c>
      <c r="B29" s="168" t="s">
        <v>180</v>
      </c>
      <c r="C29" s="177" t="s">
        <v>181</v>
      </c>
      <c r="D29" s="169" t="s">
        <v>165</v>
      </c>
      <c r="E29" s="170">
        <v>162.5</v>
      </c>
      <c r="F29" s="171"/>
      <c r="G29" s="172">
        <f>ROUND(E29*F29,2)</f>
        <v>0</v>
      </c>
      <c r="H29" s="171">
        <v>12.61</v>
      </c>
      <c r="I29" s="172">
        <f>ROUND(E29*H29,2)</f>
        <v>2049.13</v>
      </c>
      <c r="J29" s="171">
        <v>5.99</v>
      </c>
      <c r="K29" s="172">
        <f>ROUND(E29*J29,2)</f>
        <v>973.38</v>
      </c>
      <c r="L29" s="172">
        <v>21</v>
      </c>
      <c r="M29" s="172">
        <f>G29*(1+L29/100)</f>
        <v>0</v>
      </c>
      <c r="N29" s="170">
        <v>2.111E-2</v>
      </c>
      <c r="O29" s="170">
        <f>ROUND(E29*N29,2)</f>
        <v>3.43</v>
      </c>
      <c r="P29" s="170">
        <v>0</v>
      </c>
      <c r="Q29" s="170">
        <f>ROUND(E29*P29,2)</f>
        <v>0</v>
      </c>
      <c r="R29" s="172" t="s">
        <v>170</v>
      </c>
      <c r="S29" s="172" t="s">
        <v>148</v>
      </c>
      <c r="T29" s="173" t="s">
        <v>148</v>
      </c>
      <c r="U29" s="157">
        <v>5.0000000000000001E-3</v>
      </c>
      <c r="V29" s="157">
        <f>ROUND(E29*U29,2)</f>
        <v>0.81</v>
      </c>
      <c r="W29" s="157"/>
      <c r="X29" s="157" t="s">
        <v>149</v>
      </c>
      <c r="Y29" s="147"/>
      <c r="Z29" s="147"/>
      <c r="AA29" s="147"/>
      <c r="AB29" s="147"/>
      <c r="AC29" s="147"/>
      <c r="AD29" s="147"/>
      <c r="AE29" s="147"/>
      <c r="AF29" s="147"/>
      <c r="AG29" s="147" t="s">
        <v>150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>
      <c r="A30" s="154"/>
      <c r="B30" s="155"/>
      <c r="C30" s="178" t="s">
        <v>264</v>
      </c>
      <c r="D30" s="158"/>
      <c r="E30" s="159">
        <v>162.5</v>
      </c>
      <c r="F30" s="157"/>
      <c r="G30" s="157"/>
      <c r="H30" s="157"/>
      <c r="I30" s="157"/>
      <c r="J30" s="157"/>
      <c r="K30" s="157"/>
      <c r="L30" s="157"/>
      <c r="M30" s="157"/>
      <c r="N30" s="156"/>
      <c r="O30" s="156"/>
      <c r="P30" s="156"/>
      <c r="Q30" s="156"/>
      <c r="R30" s="157"/>
      <c r="S30" s="157"/>
      <c r="T30" s="157"/>
      <c r="U30" s="157"/>
      <c r="V30" s="157"/>
      <c r="W30" s="157"/>
      <c r="X30" s="157"/>
      <c r="Y30" s="147"/>
      <c r="Z30" s="147"/>
      <c r="AA30" s="147"/>
      <c r="AB30" s="147"/>
      <c r="AC30" s="147"/>
      <c r="AD30" s="147"/>
      <c r="AE30" s="147"/>
      <c r="AF30" s="147"/>
      <c r="AG30" s="147" t="s">
        <v>154</v>
      </c>
      <c r="AH30" s="147">
        <v>5</v>
      </c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>
      <c r="A31" s="167">
        <v>9</v>
      </c>
      <c r="B31" s="168" t="s">
        <v>183</v>
      </c>
      <c r="C31" s="177" t="s">
        <v>184</v>
      </c>
      <c r="D31" s="169" t="s">
        <v>165</v>
      </c>
      <c r="E31" s="170">
        <v>162.5</v>
      </c>
      <c r="F31" s="171"/>
      <c r="G31" s="172">
        <f>ROUND(E31*F31,2)</f>
        <v>0</v>
      </c>
      <c r="H31" s="171">
        <v>212.78</v>
      </c>
      <c r="I31" s="172">
        <f>ROUND(E31*H31,2)</f>
        <v>34576.75</v>
      </c>
      <c r="J31" s="171">
        <v>2.2200000000000002</v>
      </c>
      <c r="K31" s="172">
        <f>ROUND(E31*J31,2)</f>
        <v>360.75</v>
      </c>
      <c r="L31" s="172">
        <v>21</v>
      </c>
      <c r="M31" s="172">
        <f>G31*(1+L31/100)</f>
        <v>0</v>
      </c>
      <c r="N31" s="170">
        <v>5.0499999999999998E-3</v>
      </c>
      <c r="O31" s="170">
        <f>ROUND(E31*N31,2)</f>
        <v>0.82</v>
      </c>
      <c r="P31" s="170">
        <v>0</v>
      </c>
      <c r="Q31" s="170">
        <f>ROUND(E31*P31,2)</f>
        <v>0</v>
      </c>
      <c r="R31" s="172" t="s">
        <v>170</v>
      </c>
      <c r="S31" s="172" t="s">
        <v>148</v>
      </c>
      <c r="T31" s="173" t="s">
        <v>148</v>
      </c>
      <c r="U31" s="157">
        <v>2E-3</v>
      </c>
      <c r="V31" s="157">
        <f>ROUND(E31*U31,2)</f>
        <v>0.33</v>
      </c>
      <c r="W31" s="157"/>
      <c r="X31" s="157" t="s">
        <v>149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150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>
      <c r="A32" s="154"/>
      <c r="B32" s="155"/>
      <c r="C32" s="178" t="s">
        <v>264</v>
      </c>
      <c r="D32" s="158"/>
      <c r="E32" s="159">
        <v>162.5</v>
      </c>
      <c r="F32" s="157"/>
      <c r="G32" s="157"/>
      <c r="H32" s="157"/>
      <c r="I32" s="157"/>
      <c r="J32" s="157"/>
      <c r="K32" s="157"/>
      <c r="L32" s="157"/>
      <c r="M32" s="157"/>
      <c r="N32" s="156"/>
      <c r="O32" s="156"/>
      <c r="P32" s="156"/>
      <c r="Q32" s="156"/>
      <c r="R32" s="157"/>
      <c r="S32" s="157"/>
      <c r="T32" s="157"/>
      <c r="U32" s="157"/>
      <c r="V32" s="157"/>
      <c r="W32" s="157"/>
      <c r="X32" s="157"/>
      <c r="Y32" s="147"/>
      <c r="Z32" s="147"/>
      <c r="AA32" s="147"/>
      <c r="AB32" s="147"/>
      <c r="AC32" s="147"/>
      <c r="AD32" s="147"/>
      <c r="AE32" s="147"/>
      <c r="AF32" s="147"/>
      <c r="AG32" s="147" t="s">
        <v>154</v>
      </c>
      <c r="AH32" s="147">
        <v>5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22.5" outlineLevel="1">
      <c r="A33" s="167">
        <v>10</v>
      </c>
      <c r="B33" s="168" t="s">
        <v>186</v>
      </c>
      <c r="C33" s="177" t="s">
        <v>187</v>
      </c>
      <c r="D33" s="169" t="s">
        <v>165</v>
      </c>
      <c r="E33" s="170">
        <v>325</v>
      </c>
      <c r="F33" s="171"/>
      <c r="G33" s="172">
        <f>ROUND(E33*F33,2)</f>
        <v>0</v>
      </c>
      <c r="H33" s="171">
        <v>93.17</v>
      </c>
      <c r="I33" s="172">
        <f>ROUND(E33*H33,2)</f>
        <v>30280.25</v>
      </c>
      <c r="J33" s="171">
        <v>8.33</v>
      </c>
      <c r="K33" s="172">
        <f>ROUND(E33*J33,2)</f>
        <v>2707.25</v>
      </c>
      <c r="L33" s="172">
        <v>21</v>
      </c>
      <c r="M33" s="172">
        <f>G33*(1+L33/100)</f>
        <v>0</v>
      </c>
      <c r="N33" s="170">
        <v>2.6530000000000001E-2</v>
      </c>
      <c r="O33" s="170">
        <f>ROUND(E33*N33,2)</f>
        <v>8.6199999999999992</v>
      </c>
      <c r="P33" s="170">
        <v>0</v>
      </c>
      <c r="Q33" s="170">
        <f>ROUND(E33*P33,2)</f>
        <v>0</v>
      </c>
      <c r="R33" s="172" t="s">
        <v>170</v>
      </c>
      <c r="S33" s="172" t="s">
        <v>148</v>
      </c>
      <c r="T33" s="173" t="s">
        <v>148</v>
      </c>
      <c r="U33" s="157">
        <v>8.0000000000000002E-3</v>
      </c>
      <c r="V33" s="157">
        <f>ROUND(E33*U33,2)</f>
        <v>2.6</v>
      </c>
      <c r="W33" s="157"/>
      <c r="X33" s="157" t="s">
        <v>149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150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>
      <c r="A34" s="154"/>
      <c r="B34" s="155"/>
      <c r="C34" s="246" t="s">
        <v>188</v>
      </c>
      <c r="D34" s="247"/>
      <c r="E34" s="247"/>
      <c r="F34" s="247"/>
      <c r="G34" s="247"/>
      <c r="H34" s="157"/>
      <c r="I34" s="157"/>
      <c r="J34" s="157"/>
      <c r="K34" s="157"/>
      <c r="L34" s="157"/>
      <c r="M34" s="157"/>
      <c r="N34" s="156"/>
      <c r="O34" s="156"/>
      <c r="P34" s="156"/>
      <c r="Q34" s="156"/>
      <c r="R34" s="157"/>
      <c r="S34" s="157"/>
      <c r="T34" s="157"/>
      <c r="U34" s="157"/>
      <c r="V34" s="157"/>
      <c r="W34" s="157"/>
      <c r="X34" s="157"/>
      <c r="Y34" s="147"/>
      <c r="Z34" s="147"/>
      <c r="AA34" s="147"/>
      <c r="AB34" s="147"/>
      <c r="AC34" s="147"/>
      <c r="AD34" s="147"/>
      <c r="AE34" s="147"/>
      <c r="AF34" s="147"/>
      <c r="AG34" s="147" t="s">
        <v>152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>
      <c r="A35" s="154"/>
      <c r="B35" s="155"/>
      <c r="C35" s="178" t="s">
        <v>265</v>
      </c>
      <c r="D35" s="158"/>
      <c r="E35" s="159">
        <v>325</v>
      </c>
      <c r="F35" s="157"/>
      <c r="G35" s="157"/>
      <c r="H35" s="157"/>
      <c r="I35" s="157"/>
      <c r="J35" s="157"/>
      <c r="K35" s="157"/>
      <c r="L35" s="157"/>
      <c r="M35" s="157"/>
      <c r="N35" s="156"/>
      <c r="O35" s="156"/>
      <c r="P35" s="156"/>
      <c r="Q35" s="156"/>
      <c r="R35" s="157"/>
      <c r="S35" s="157"/>
      <c r="T35" s="157"/>
      <c r="U35" s="157"/>
      <c r="V35" s="157"/>
      <c r="W35" s="157"/>
      <c r="X35" s="157"/>
      <c r="Y35" s="147"/>
      <c r="Z35" s="147"/>
      <c r="AA35" s="147"/>
      <c r="AB35" s="147"/>
      <c r="AC35" s="147"/>
      <c r="AD35" s="147"/>
      <c r="AE35" s="147"/>
      <c r="AF35" s="147"/>
      <c r="AG35" s="147" t="s">
        <v>154</v>
      </c>
      <c r="AH35" s="147">
        <v>5</v>
      </c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>
      <c r="A36" s="161" t="s">
        <v>142</v>
      </c>
      <c r="B36" s="162" t="s">
        <v>109</v>
      </c>
      <c r="C36" s="176" t="s">
        <v>110</v>
      </c>
      <c r="D36" s="163"/>
      <c r="E36" s="164"/>
      <c r="F36" s="165"/>
      <c r="G36" s="165">
        <f>SUMIF(AG37:AG38,"&lt;&gt;NOR",G37:G38)</f>
        <v>0</v>
      </c>
      <c r="H36" s="165"/>
      <c r="I36" s="165">
        <f>SUM(I37:I38)</f>
        <v>0</v>
      </c>
      <c r="J36" s="165"/>
      <c r="K36" s="165">
        <f>SUM(K37:K38)</f>
        <v>9743.58</v>
      </c>
      <c r="L36" s="165"/>
      <c r="M36" s="165">
        <f>SUM(M37:M38)</f>
        <v>0</v>
      </c>
      <c r="N36" s="164"/>
      <c r="O36" s="164">
        <f>SUM(O37:O38)</f>
        <v>0</v>
      </c>
      <c r="P36" s="164"/>
      <c r="Q36" s="164">
        <f>SUM(Q37:Q38)</f>
        <v>0</v>
      </c>
      <c r="R36" s="165"/>
      <c r="S36" s="165"/>
      <c r="T36" s="166"/>
      <c r="U36" s="160"/>
      <c r="V36" s="160">
        <f>SUM(V37:V38)</f>
        <v>2.4500000000000002</v>
      </c>
      <c r="W36" s="160"/>
      <c r="X36" s="160"/>
      <c r="AG36" t="s">
        <v>143</v>
      </c>
    </row>
    <row r="37" spans="1:60" outlineLevel="1">
      <c r="A37" s="167">
        <v>11</v>
      </c>
      <c r="B37" s="168" t="s">
        <v>194</v>
      </c>
      <c r="C37" s="177" t="s">
        <v>195</v>
      </c>
      <c r="D37" s="169" t="s">
        <v>196</v>
      </c>
      <c r="E37" s="170">
        <v>122.56075</v>
      </c>
      <c r="F37" s="171"/>
      <c r="G37" s="172">
        <f>ROUND(E37*F37,2)</f>
        <v>0</v>
      </c>
      <c r="H37" s="171">
        <v>0</v>
      </c>
      <c r="I37" s="172">
        <f>ROUND(E37*H37,2)</f>
        <v>0</v>
      </c>
      <c r="J37" s="171">
        <v>79.5</v>
      </c>
      <c r="K37" s="172">
        <f>ROUND(E37*J37,2)</f>
        <v>9743.58</v>
      </c>
      <c r="L37" s="172">
        <v>21</v>
      </c>
      <c r="M37" s="172">
        <f>G37*(1+L37/100)</f>
        <v>0</v>
      </c>
      <c r="N37" s="170">
        <v>0</v>
      </c>
      <c r="O37" s="170">
        <f>ROUND(E37*N37,2)</f>
        <v>0</v>
      </c>
      <c r="P37" s="170">
        <v>0</v>
      </c>
      <c r="Q37" s="170">
        <f>ROUND(E37*P37,2)</f>
        <v>0</v>
      </c>
      <c r="R37" s="172" t="s">
        <v>170</v>
      </c>
      <c r="S37" s="172" t="s">
        <v>148</v>
      </c>
      <c r="T37" s="173" t="s">
        <v>148</v>
      </c>
      <c r="U37" s="157">
        <v>0.02</v>
      </c>
      <c r="V37" s="157">
        <f>ROUND(E37*U37,2)</f>
        <v>2.4500000000000002</v>
      </c>
      <c r="W37" s="157"/>
      <c r="X37" s="157" t="s">
        <v>197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198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>
      <c r="A38" s="154"/>
      <c r="B38" s="155"/>
      <c r="C38" s="246" t="s">
        <v>199</v>
      </c>
      <c r="D38" s="247"/>
      <c r="E38" s="247"/>
      <c r="F38" s="247"/>
      <c r="G38" s="247"/>
      <c r="H38" s="157"/>
      <c r="I38" s="157"/>
      <c r="J38" s="157"/>
      <c r="K38" s="157"/>
      <c r="L38" s="157"/>
      <c r="M38" s="157"/>
      <c r="N38" s="156"/>
      <c r="O38" s="156"/>
      <c r="P38" s="156"/>
      <c r="Q38" s="156"/>
      <c r="R38" s="157"/>
      <c r="S38" s="157"/>
      <c r="T38" s="157"/>
      <c r="U38" s="157"/>
      <c r="V38" s="157"/>
      <c r="W38" s="157"/>
      <c r="X38" s="157"/>
      <c r="Y38" s="147"/>
      <c r="Z38" s="147"/>
      <c r="AA38" s="147"/>
      <c r="AB38" s="147"/>
      <c r="AC38" s="147"/>
      <c r="AD38" s="147"/>
      <c r="AE38" s="147"/>
      <c r="AF38" s="147"/>
      <c r="AG38" s="147" t="s">
        <v>152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>
      <c r="A39" s="3"/>
      <c r="B39" s="4"/>
      <c r="C39" s="179"/>
      <c r="D39" s="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AE39">
        <v>15</v>
      </c>
      <c r="AF39">
        <v>21</v>
      </c>
      <c r="AG39" t="s">
        <v>129</v>
      </c>
    </row>
    <row r="40" spans="1:60">
      <c r="A40" s="150"/>
      <c r="B40" s="151" t="s">
        <v>29</v>
      </c>
      <c r="C40" s="180"/>
      <c r="D40" s="152"/>
      <c r="E40" s="153"/>
      <c r="F40" s="153"/>
      <c r="G40" s="175">
        <f>G8+G23+G36</f>
        <v>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AE40">
        <f>SUMIF(L7:L38,AE39,G7:G38)</f>
        <v>0</v>
      </c>
      <c r="AF40">
        <f>SUMIF(L7:L38,AF39,G7:G38)</f>
        <v>0</v>
      </c>
      <c r="AG40" t="s">
        <v>200</v>
      </c>
    </row>
    <row r="41" spans="1:60">
      <c r="C41" s="181"/>
      <c r="D41" s="10"/>
      <c r="AG41" t="s">
        <v>201</v>
      </c>
    </row>
    <row r="42" spans="1:60">
      <c r="D42" s="10"/>
    </row>
    <row r="43" spans="1:60">
      <c r="D43" s="10"/>
    </row>
    <row r="44" spans="1:60">
      <c r="D44" s="10"/>
    </row>
    <row r="45" spans="1:60">
      <c r="D45" s="10"/>
    </row>
    <row r="46" spans="1:60">
      <c r="D46" s="10"/>
    </row>
    <row r="47" spans="1:60">
      <c r="D47" s="10"/>
    </row>
    <row r="48" spans="1:60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sheet="1"/>
  <mergeCells count="11">
    <mergeCell ref="C13:G13"/>
    <mergeCell ref="A1:G1"/>
    <mergeCell ref="C2:G2"/>
    <mergeCell ref="C3:G3"/>
    <mergeCell ref="C4:G4"/>
    <mergeCell ref="C10:G10"/>
    <mergeCell ref="C16:G16"/>
    <mergeCell ref="C21:G21"/>
    <mergeCell ref="C25:G25"/>
    <mergeCell ref="C34:G34"/>
    <mergeCell ref="C38:G38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64</vt:i4>
      </vt:variant>
    </vt:vector>
  </HeadingPairs>
  <TitlesOfParts>
    <vt:vector size="76" baseType="lpstr">
      <vt:lpstr>Pokyny pro vyplnění</vt:lpstr>
      <vt:lpstr>Stavba</vt:lpstr>
      <vt:lpstr>VzorPolozky</vt:lpstr>
      <vt:lpstr>01 1 Pol</vt:lpstr>
      <vt:lpstr>02 2 Pol</vt:lpstr>
      <vt:lpstr>03 3 Pol</vt:lpstr>
      <vt:lpstr>04 4 Pol</vt:lpstr>
      <vt:lpstr>05 5 Pol</vt:lpstr>
      <vt:lpstr>06 6 Pol</vt:lpstr>
      <vt:lpstr>07 7 Pol</vt:lpstr>
      <vt:lpstr>08 8 Pol</vt:lpstr>
      <vt:lpstr>09 9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1 Pol'!Názvy_tisku</vt:lpstr>
      <vt:lpstr>'02 2 Pol'!Názvy_tisku</vt:lpstr>
      <vt:lpstr>'03 3 Pol'!Názvy_tisku</vt:lpstr>
      <vt:lpstr>'04 4 Pol'!Názvy_tisku</vt:lpstr>
      <vt:lpstr>'05 5 Pol'!Názvy_tisku</vt:lpstr>
      <vt:lpstr>'06 6 Pol'!Názvy_tisku</vt:lpstr>
      <vt:lpstr>'07 7 Pol'!Názvy_tisku</vt:lpstr>
      <vt:lpstr>'08 8 Pol'!Názvy_tisku</vt:lpstr>
      <vt:lpstr>'09 9 Pol'!Názvy_tisku</vt:lpstr>
      <vt:lpstr>oadresa</vt:lpstr>
      <vt:lpstr>Stavba!Objednatel</vt:lpstr>
      <vt:lpstr>Stavba!Objekt</vt:lpstr>
      <vt:lpstr>'01 1 Pol'!Oblast_tisku</vt:lpstr>
      <vt:lpstr>'02 2 Pol'!Oblast_tisku</vt:lpstr>
      <vt:lpstr>'03 3 Pol'!Oblast_tisku</vt:lpstr>
      <vt:lpstr>'04 4 Pol'!Oblast_tisku</vt:lpstr>
      <vt:lpstr>'05 5 Pol'!Oblast_tisku</vt:lpstr>
      <vt:lpstr>'06 6 Pol'!Oblast_tisku</vt:lpstr>
      <vt:lpstr>'07 7 Pol'!Oblast_tisku</vt:lpstr>
      <vt:lpstr>'08 8 Pol'!Oblast_tisku</vt:lpstr>
      <vt:lpstr>'09 9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Přibyla</dc:creator>
  <cp:lastModifiedBy>Admin</cp:lastModifiedBy>
  <cp:lastPrinted>2019-03-19T12:27:02Z</cp:lastPrinted>
  <dcterms:created xsi:type="dcterms:W3CDTF">2009-04-08T07:15:50Z</dcterms:created>
  <dcterms:modified xsi:type="dcterms:W3CDTF">2024-08-11T11:48:34Z</dcterms:modified>
</cp:coreProperties>
</file>