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450" activeTab="1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Pol'!$A$1:$X$68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  <fileRecoveryPr repairLoad="1"/>
</workbook>
</file>

<file path=xl/calcChain.xml><?xml version="1.0" encoding="utf-8"?>
<calcChain xmlns="http://schemas.openxmlformats.org/spreadsheetml/2006/main">
  <c r="I57" i="1"/>
  <c r="BA53" i="12"/>
  <c r="BA48"/>
  <c r="BA46"/>
  <c r="BA44"/>
  <c r="BA33"/>
  <c r="BA15"/>
  <c r="BA12"/>
  <c r="G9"/>
  <c r="M9" s="1"/>
  <c r="I9"/>
  <c r="I8" s="1"/>
  <c r="K9"/>
  <c r="O9"/>
  <c r="O8" s="1"/>
  <c r="Q9"/>
  <c r="Q8" s="1"/>
  <c r="V9"/>
  <c r="G11"/>
  <c r="M11" s="1"/>
  <c r="I11"/>
  <c r="K11"/>
  <c r="O11"/>
  <c r="Q11"/>
  <c r="V11"/>
  <c r="G14"/>
  <c r="M14" s="1"/>
  <c r="I14"/>
  <c r="K14"/>
  <c r="K8" s="1"/>
  <c r="O14"/>
  <c r="Q14"/>
  <c r="V14"/>
  <c r="V8" s="1"/>
  <c r="G17"/>
  <c r="M17" s="1"/>
  <c r="I17"/>
  <c r="K17"/>
  <c r="O17"/>
  <c r="Q17"/>
  <c r="V17"/>
  <c r="G21"/>
  <c r="M21" s="1"/>
  <c r="I21"/>
  <c r="K21"/>
  <c r="O21"/>
  <c r="Q21"/>
  <c r="V21"/>
  <c r="G24"/>
  <c r="M24" s="1"/>
  <c r="I24"/>
  <c r="K24"/>
  <c r="O24"/>
  <c r="Q24"/>
  <c r="V24"/>
  <c r="K28"/>
  <c r="G29"/>
  <c r="I29"/>
  <c r="K29"/>
  <c r="O29"/>
  <c r="O28" s="1"/>
  <c r="Q29"/>
  <c r="V29"/>
  <c r="G32"/>
  <c r="M32" s="1"/>
  <c r="I32"/>
  <c r="K32"/>
  <c r="O32"/>
  <c r="Q32"/>
  <c r="V32"/>
  <c r="G35"/>
  <c r="M35" s="1"/>
  <c r="I35"/>
  <c r="I28" s="1"/>
  <c r="K35"/>
  <c r="O35"/>
  <c r="Q35"/>
  <c r="Q28" s="1"/>
  <c r="V35"/>
  <c r="G38"/>
  <c r="M38" s="1"/>
  <c r="I38"/>
  <c r="K38"/>
  <c r="O38"/>
  <c r="Q38"/>
  <c r="V38"/>
  <c r="V28" s="1"/>
  <c r="G40"/>
  <c r="I40"/>
  <c r="K40"/>
  <c r="M40"/>
  <c r="O40"/>
  <c r="Q40"/>
  <c r="V40"/>
  <c r="G43"/>
  <c r="M43" s="1"/>
  <c r="I43"/>
  <c r="I42" s="1"/>
  <c r="K43"/>
  <c r="K42" s="1"/>
  <c r="O43"/>
  <c r="Q43"/>
  <c r="Q42" s="1"/>
  <c r="V43"/>
  <c r="V42" s="1"/>
  <c r="G45"/>
  <c r="M45" s="1"/>
  <c r="I45"/>
  <c r="K45"/>
  <c r="O45"/>
  <c r="Q45"/>
  <c r="V45"/>
  <c r="G47"/>
  <c r="I47"/>
  <c r="K47"/>
  <c r="M47"/>
  <c r="O47"/>
  <c r="Q47"/>
  <c r="V47"/>
  <c r="G49"/>
  <c r="M49" s="1"/>
  <c r="I49"/>
  <c r="K49"/>
  <c r="O49"/>
  <c r="O42" s="1"/>
  <c r="Q49"/>
  <c r="V49"/>
  <c r="I51"/>
  <c r="O51"/>
  <c r="Q51"/>
  <c r="G52"/>
  <c r="G51" s="1"/>
  <c r="I56" i="1" s="1"/>
  <c r="I52" i="12"/>
  <c r="K52"/>
  <c r="K51" s="1"/>
  <c r="O52"/>
  <c r="Q52"/>
  <c r="V52"/>
  <c r="V51" s="1"/>
  <c r="G54"/>
  <c r="I54"/>
  <c r="K54"/>
  <c r="M54"/>
  <c r="O54"/>
  <c r="Q54"/>
  <c r="V54"/>
  <c r="G56"/>
  <c r="O56"/>
  <c r="G57"/>
  <c r="M57" s="1"/>
  <c r="M56" s="1"/>
  <c r="I57"/>
  <c r="I56" s="1"/>
  <c r="K57"/>
  <c r="K56" s="1"/>
  <c r="O57"/>
  <c r="Q57"/>
  <c r="Q56" s="1"/>
  <c r="V57"/>
  <c r="V56" s="1"/>
  <c r="K59"/>
  <c r="G60"/>
  <c r="G59" s="1"/>
  <c r="I58" i="1" s="1"/>
  <c r="I60" i="12"/>
  <c r="K60"/>
  <c r="M60"/>
  <c r="O60"/>
  <c r="O59" s="1"/>
  <c r="Q60"/>
  <c r="V60"/>
  <c r="G61"/>
  <c r="M61" s="1"/>
  <c r="I61"/>
  <c r="K61"/>
  <c r="O61"/>
  <c r="Q61"/>
  <c r="V61"/>
  <c r="G62"/>
  <c r="M62" s="1"/>
  <c r="I62"/>
  <c r="I59" s="1"/>
  <c r="K62"/>
  <c r="O62"/>
  <c r="Q62"/>
  <c r="Q59" s="1"/>
  <c r="V62"/>
  <c r="G64"/>
  <c r="M64" s="1"/>
  <c r="I64"/>
  <c r="K64"/>
  <c r="O64"/>
  <c r="Q64"/>
  <c r="V64"/>
  <c r="V59" s="1"/>
  <c r="AE67"/>
  <c r="F42" i="1" s="1"/>
  <c r="I20"/>
  <c r="I19"/>
  <c r="I18"/>
  <c r="I17"/>
  <c r="H40"/>
  <c r="J28"/>
  <c r="J26"/>
  <c r="G38"/>
  <c r="F38"/>
  <c r="J23"/>
  <c r="J24"/>
  <c r="J25"/>
  <c r="J27"/>
  <c r="E24"/>
  <c r="E26"/>
  <c r="M59" i="12" l="1"/>
  <c r="M52"/>
  <c r="M51" s="1"/>
  <c r="G42"/>
  <c r="I55" i="1" s="1"/>
  <c r="G28" i="12"/>
  <c r="I54" i="1" s="1"/>
  <c r="M29" i="12"/>
  <c r="F39" i="1"/>
  <c r="F43" s="1"/>
  <c r="G23" s="1"/>
  <c r="F41"/>
  <c r="M8" i="12"/>
  <c r="M28"/>
  <c r="M42"/>
  <c r="G8"/>
  <c r="AF67"/>
  <c r="G42" i="1" l="1"/>
  <c r="H42" s="1"/>
  <c r="I42" s="1"/>
  <c r="G39"/>
  <c r="G41"/>
  <c r="H41" s="1"/>
  <c r="I41" s="1"/>
  <c r="I53"/>
  <c r="G67" i="12"/>
  <c r="A23" i="1"/>
  <c r="G43" l="1"/>
  <c r="H39"/>
  <c r="H43" s="1"/>
  <c r="I59"/>
  <c r="I16"/>
  <c r="I21" s="1"/>
  <c r="A24"/>
  <c r="G24"/>
  <c r="G25" l="1"/>
  <c r="A25" s="1"/>
  <c r="G28"/>
  <c r="I39"/>
  <c r="I43" s="1"/>
  <c r="J53"/>
  <c r="J54"/>
  <c r="J56"/>
  <c r="J58"/>
  <c r="J57"/>
  <c r="J55"/>
  <c r="G26" l="1"/>
  <c r="A27" s="1"/>
  <c r="A26"/>
  <c r="J59"/>
  <c r="J39"/>
  <c r="J43" s="1"/>
  <c r="J41"/>
  <c r="J42"/>
  <c r="G29" l="1"/>
  <c r="G27" s="1"/>
  <c r="A29"/>
</calcChain>
</file>

<file path=xl/sharedStrings.xml><?xml version="1.0" encoding="utf-8"?>
<sst xmlns="http://schemas.openxmlformats.org/spreadsheetml/2006/main" count="404" uniqueCount="195">
  <si>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</si>
  <si>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</si>
  <si>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</si>
  <si>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</si>
  <si>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</si>
  <si>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</si>
  <si>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</si>
  <si>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</si>
  <si>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</si>
  <si>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</si>
  <si>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</si>
  <si>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</si>
  <si>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</si>
  <si>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</si>
  <si>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</si>
  <si>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</si>
  <si>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</si>
  <si>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</si>
  <si>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</si>
  <si>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</si>
  <si>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</si>
  <si>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</si>
  <si>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</si>
  <si>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</si>
  <si>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</si>
  <si>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</si>
  <si>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</si>
  <si>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</si>
  <si>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</si>
  <si>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</si>
  <si>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</si>
  <si>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</si>
  <si>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</si>
  <si>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</si>
  <si>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</si>
  <si>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</si>
  <si>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</si>
  <si>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</si>
  <si>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</si>
  <si>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</si>
  <si>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</si>
  <si>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</si>
  <si>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</si>
  <si>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</si>
  <si>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Obnova místní komunikace 8 MK</t>
  </si>
  <si>
    <t>01</t>
  </si>
  <si>
    <t>Objekt:</t>
  </si>
  <si>
    <t>Rozpočet:</t>
  </si>
  <si>
    <t>24006</t>
  </si>
  <si>
    <t>Obnova místní komunikace 8 MK v obci Poličná po přívalovém dešti</t>
  </si>
  <si>
    <t>Stavba</t>
  </si>
  <si>
    <t>Stavební objekt</t>
  </si>
  <si>
    <t>Celkem za stavbu</t>
  </si>
  <si>
    <t>CZK</t>
  </si>
  <si>
    <t>#POPS</t>
  </si>
  <si>
    <t>Popis stavby: 24006 - Obnova místní komunikace 8 MK v obci Poličná po přívalovém dešti</t>
  </si>
  <si>
    <t>#POPO</t>
  </si>
  <si>
    <t>Popis objektu: 01 - Obnova místní komunikace 8 MK</t>
  </si>
  <si>
    <t>#POPR</t>
  </si>
  <si>
    <t>Popis rozpočtu: 1 - Obnova místní komunikace 8 MK</t>
  </si>
  <si>
    <t>Rekapitulace dílů</t>
  </si>
  <si>
    <t>Typ dílu</t>
  </si>
  <si>
    <t>Zemní práce</t>
  </si>
  <si>
    <t>5</t>
  </si>
  <si>
    <t>Komunikace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</si>
  <si>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</si>
  <si>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</si>
  <si>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</si>
  <si>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</si>
  <si>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</si>
  <si>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</si>
  <si>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</si>
  <si>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</si>
  <si>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</si>
  <si>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</si>
  <si>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</si>
  <si>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</si>
  <si>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</si>
  <si>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</si>
  <si>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</si>
  <si>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</si>
  <si>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</si>
  <si>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</si>
  <si>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</si>
  <si>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</si>
  <si>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</si>
  <si>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</si>
  <si>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</si>
  <si>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</si>
  <si>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</si>
  <si>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</si>
  <si>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</si>
  <si>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</si>
  <si>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</si>
  <si>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</si>
  <si>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</si>
  <si>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</si>
  <si>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</si>
  <si>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</si>
  <si>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</si>
  <si>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</si>
  <si>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</si>
  <si>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</si>
  <si>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</si>
  <si>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113108410R00</t>
  </si>
  <si>
    <t>Odstranění podkladů nebo krytů živičných, v ploše jednotlivě nad 50 m2, tloušťka vrstvy 100 mm</t>
  </si>
  <si>
    <t>m2</t>
  </si>
  <si>
    <t>822-1</t>
  </si>
  <si>
    <t>RTS 24/ I</t>
  </si>
  <si>
    <t>Práce</t>
  </si>
  <si>
    <t>POL1_</t>
  </si>
  <si>
    <t>510,00*3,00</t>
  </si>
  <si>
    <t>VV</t>
  </si>
  <si>
    <t>122202201R00</t>
  </si>
  <si>
    <t>Odkopávky a prokopávky pro silnice v hornině 3 do 100 m3</t>
  </si>
  <si>
    <t>m3</t>
  </si>
  <si>
    <t>800-1</t>
  </si>
  <si>
    <t>s přemístěním výkopku v příčných profilech na vzdálenost do 15 m nebo s naložením na dopravní prostředek.</t>
  </si>
  <si>
    <t>SPI</t>
  </si>
  <si>
    <t>500,00*3,00*0,05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</si>
  <si>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</si>
  <si>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</si>
  <si>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</si>
  <si>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4,00*0,70*0,70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</si>
  <si>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</si>
  <si>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</si>
  <si>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</si>
  <si>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Odkaz na mn. položky pořadí 2 : 75,00000</t>
  </si>
  <si>
    <t>Odkaz na mn. položky pořadí 3 : 1,96000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</si>
  <si>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</si>
  <si>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</si>
  <si>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</si>
  <si>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</si>
  <si>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Cena dle Pískovny Černovice. www.piskovna-cernovice.cz</t>
  </si>
  <si>
    <t>POP</t>
  </si>
  <si>
    <t>565131111R00</t>
  </si>
  <si>
    <t>Podklad z kameniva obaleného asfaltem ACP 16+, v pruhu šířky do 3 m, třídy 1, tloušťka po zhutnění 50 mm</t>
  </si>
  <si>
    <t>s rozprostřením a zhutněním</t>
  </si>
  <si>
    <t>566301111R00</t>
  </si>
  <si>
    <t>Úprava dosavadního krytu z kameniva drceného v množství přes 0,04 do 0,06 m3/m2</t>
  </si>
  <si>
    <t>jako podklad pro nový kryt, s vyrovnáním profilu v příčném i podélném směru, s vlhčením a zhutněním, s doplněním kamenivem drceným, jeho rozprostřením a zhutněním</t>
  </si>
  <si>
    <t>Odkaz na mn. položky pořadí 7 : 1530,00000</t>
  </si>
  <si>
    <t>573231127R00</t>
  </si>
  <si>
    <t>Postřik spojovací kationaktivní emulzí KAE , množství zbytkového asfaltu 0,70 kg/m2</t>
  </si>
  <si>
    <t>bez posypu kamenivem</t>
  </si>
  <si>
    <t>577141112R00</t>
  </si>
  <si>
    <t>Beton asfaltový s rozprostřením a zhutněním v pruhu šířky do 3 m, ACO 11+ nebo ACO 16+, tloušťky 50 mm, plochy přes 1000 m2</t>
  </si>
  <si>
    <t>597081120R00</t>
  </si>
  <si>
    <t>Svodnice ocelová pro odvedení vody světlosti 95 x 95 mm,  , pro cesty z nezpevněného kameniva</t>
  </si>
  <si>
    <t>m</t>
  </si>
  <si>
    <t>4,00*4</t>
  </si>
  <si>
    <t>919441211R00</t>
  </si>
  <si>
    <t>Čelo propustku z lomového kamene z trub DN 300 až 500 mm</t>
  </si>
  <si>
    <t>kus</t>
  </si>
  <si>
    <t>do malty cementové, spárování zdiva maltou cementovou, římsy z betonu železového B 12,5, zřízení bednění a jeho odstranění,</t>
  </si>
  <si>
    <t>919443111R00</t>
  </si>
  <si>
    <t>Vtoková jímka z lomového kamene z trub DN do 800 mm</t>
  </si>
  <si>
    <t>dlažba dna jímky z lomového kamene tl. 25 cm, do lože z cementové malty, vyplnění spár a vyspárování dlažby dna jímky cementovou maltou, vyspárování zdiva z lomového kamene cementovou maltou,</t>
  </si>
  <si>
    <t>919512111R00</t>
  </si>
  <si>
    <t>Zřízení propustku z trub betonových nebo ŽB DN 400 mm</t>
  </si>
  <si>
    <t>včetně podkladní vrstvy ze štěrkopísku a podkladní vrstvy (lože) z betonu prostého, uložení trub. Bez dodání trub.</t>
  </si>
  <si>
    <t>59222408.AR</t>
  </si>
  <si>
    <t>trouba železobetonová hrdlová TZH; Di = 400,0 mm; l = 2 500 mm; Fn 100,0 kN/m</t>
  </si>
  <si>
    <t>SPCM</t>
  </si>
  <si>
    <t>Specifikace</t>
  </si>
  <si>
    <t>POL3_</t>
  </si>
  <si>
    <t>2,00*1,01</t>
  </si>
  <si>
    <t>938902102R00</t>
  </si>
  <si>
    <t>Čištění příkopů nezpevněných, při šířce dna do 400 mm, objemu nánosu přes 0,15 do 0,30 m3/m</t>
  </si>
  <si>
    <t>komunikací v suchu nebo ve vodě, s odstraněním travnatého porostu nebo nánosu, s úpravou dna a svahů do předepsaného profilu, s odklizením na vzdálenost do 10 m nebo s naložením na dopravní prostředek,</t>
  </si>
  <si>
    <t>938909612R00</t>
  </si>
  <si>
    <t>Odstranění bláta a nánosu na krajnicích tloušťky do 20 cm</t>
  </si>
  <si>
    <t>510,00*0,25*2</t>
  </si>
  <si>
    <t>998225111R00</t>
  </si>
  <si>
    <t>Přesun hmot komunikací a letišť, kryt živičný jakékoliv délky objektu</t>
  </si>
  <si>
    <t>t</t>
  </si>
  <si>
    <t>Přesun hmot</t>
  </si>
  <si>
    <t>POL7_</t>
  </si>
  <si>
    <t>vodorovně do 200 m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</si>
  <si>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</si>
  <si>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</si>
  <si>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</si>
  <si>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</si>
  <si>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</si>
  <si>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</si>
  <si>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979087212R00</t>
  </si>
  <si>
    <t>Nakládání na dopravní prostředky suti</t>
  </si>
  <si>
    <t>pro vodorovnou dopravu</t>
  </si>
  <si>
    <t>979999995V00</t>
  </si>
  <si>
    <t>Poplatek za skládku suti</t>
  </si>
  <si>
    <t>Vlastní</t>
  </si>
  <si>
    <t>Indiv</t>
  </si>
  <si>
    <t>170 302</t>
  </si>
  <si>
    <t>SUM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</si>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</sst>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5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164" fontId="15" fillId="0" borderId="0" xfId="0" applyNumberFormat="1" applyFont="1" applyBorder="1" applyAlignment="1">
      <alignment vertical="top" shrinkToFit="1"/>
    </xf>
    <xf numFmtId="4" fontId="15" fillId="0" borderId="0" xfId="0" applyNumberFormat="1" applyFont="1" applyBorder="1" applyAlignment="1">
      <alignment vertical="top" shrinkToFit="1"/>
    </xf>
    <xf numFmtId="164" fontId="16" fillId="0" borderId="0" xfId="0" applyNumberFormat="1" applyFont="1" applyBorder="1" applyAlignment="1">
      <alignment horizontal="center" vertical="top" wrapText="1" shrinkToFit="1"/>
    </xf>
    <xf numFmtId="164" fontId="16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4" fontId="15" fillId="0" borderId="40" xfId="0" applyNumberFormat="1" applyFont="1" applyBorder="1" applyAlignment="1">
      <alignment vertical="top" shrinkToFit="1"/>
    </xf>
    <xf numFmtId="4" fontId="15" fillId="4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5" fillId="0" borderId="42" xfId="0" applyFont="1" applyBorder="1" applyAlignment="1">
      <alignment vertical="top"/>
    </xf>
    <xf numFmtId="49" fontId="15" fillId="0" borderId="43" xfId="0" applyNumberFormat="1" applyFont="1" applyBorder="1" applyAlignment="1">
      <alignment vertical="top"/>
    </xf>
    <xf numFmtId="0" fontId="15" fillId="0" borderId="43" xfId="0" applyFont="1" applyBorder="1" applyAlignment="1">
      <alignment horizontal="center" vertical="top" shrinkToFit="1"/>
    </xf>
    <xf numFmtId="164" fontId="15" fillId="0" borderId="43" xfId="0" applyNumberFormat="1" applyFont="1" applyBorder="1" applyAlignment="1">
      <alignment vertical="top" shrinkToFit="1"/>
    </xf>
    <xf numFmtId="4" fontId="15" fillId="4" borderId="43" xfId="0" applyNumberFormat="1" applyFont="1" applyFill="1" applyBorder="1" applyAlignment="1" applyProtection="1">
      <alignment vertical="top" shrinkToFit="1"/>
      <protection locked="0"/>
    </xf>
    <xf numFmtId="4" fontId="15" fillId="0" borderId="43" xfId="0" applyNumberFormat="1" applyFont="1" applyBorder="1" applyAlignment="1">
      <alignment vertical="top" shrinkToFit="1"/>
    </xf>
    <xf numFmtId="4" fontId="15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4" fontId="16" fillId="0" borderId="0" xfId="0" quotePrefix="1" applyNumberFormat="1" applyFont="1" applyBorder="1" applyAlignment="1">
      <alignment horizontal="left" vertical="top" wrapText="1"/>
    </xf>
    <xf numFmtId="49" fontId="15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5" fillId="0" borderId="18" xfId="0" applyNumberFormat="1" applyFont="1" applyBorder="1" applyAlignment="1">
      <alignment horizontal="left" vertical="top" wrapText="1"/>
    </xf>
    <xf numFmtId="0" fontId="15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191" t="s">
        <v>39</v>
      </c>
      <c r="B2" s="191"/>
      <c r="C2" s="191"/>
      <c r="D2" s="191"/>
      <c r="E2" s="191"/>
      <c r="F2" s="191"/>
      <c r="G2" s="191"/>
    </row>
  </sheetData>
  <sheetProtection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2"/>
  <sheetViews>
    <sheetView showGridLines="0" tabSelected="1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>
      <c r="A2" s="2"/>
      <c r="B2" s="77" t="s">
        <v>22</v>
      </c>
      <c r="C2" s="78"/>
      <c r="D2" s="79" t="s">
        <v>48</v>
      </c>
      <c r="E2" s="233" t="s">
        <v>49</v>
      </c>
      <c r="F2" s="234"/>
      <c r="G2" s="234"/>
      <c r="H2" s="234"/>
      <c r="I2" s="234"/>
      <c r="J2" s="235"/>
      <c r="O2" s="1"/>
    </row>
    <row r="3" spans="1:15" ht="27" customHeight="1">
      <c r="A3" s="2"/>
      <c r="B3" s="80" t="s">
        <v>46</v>
      </c>
      <c r="C3" s="78"/>
      <c r="D3" s="81" t="s">
        <v>45</v>
      </c>
      <c r="E3" s="236" t="s">
        <v>44</v>
      </c>
      <c r="F3" s="237"/>
      <c r="G3" s="237"/>
      <c r="H3" s="237"/>
      <c r="I3" s="237"/>
      <c r="J3" s="238"/>
    </row>
    <row r="4" spans="1:15" ht="23.25" customHeight="1">
      <c r="A4" s="76">
        <v>3513</v>
      </c>
      <c r="B4" s="82" t="s">
        <v>47</v>
      </c>
      <c r="C4" s="83"/>
      <c r="D4" s="84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>
      <c r="A5" s="2"/>
      <c r="B5" s="31" t="s">
        <v>42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>
      <c r="A6" s="2"/>
      <c r="B6" s="28"/>
      <c r="C6" s="55"/>
      <c r="D6" s="223"/>
      <c r="E6" s="224"/>
      <c r="F6" s="224"/>
      <c r="G6" s="22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40"/>
      <c r="E11" s="240"/>
      <c r="F11" s="240"/>
      <c r="G11" s="240"/>
      <c r="H11" s="18" t="s">
        <v>40</v>
      </c>
      <c r="I11" s="86"/>
      <c r="J11" s="8"/>
    </row>
    <row r="12" spans="1:15" ht="15.75" customHeight="1">
      <c r="A12" s="2"/>
      <c r="B12" s="28"/>
      <c r="C12" s="55"/>
      <c r="D12" s="215"/>
      <c r="E12" s="215"/>
      <c r="F12" s="215"/>
      <c r="G12" s="215"/>
      <c r="H12" s="18" t="s">
        <v>34</v>
      </c>
      <c r="I12" s="86"/>
      <c r="J12" s="8"/>
    </row>
    <row r="13" spans="1:15" ht="15.75" customHeight="1">
      <c r="A13" s="2"/>
      <c r="B13" s="29"/>
      <c r="C13" s="56"/>
      <c r="D13" s="85"/>
      <c r="E13" s="219"/>
      <c r="F13" s="220"/>
      <c r="G13" s="220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239"/>
      <c r="F15" s="239"/>
      <c r="G15" s="241"/>
      <c r="H15" s="241"/>
      <c r="I15" s="241" t="s">
        <v>29</v>
      </c>
      <c r="J15" s="242"/>
    </row>
    <row r="16" spans="1:15" ht="23.25" customHeight="1">
      <c r="A16" s="139" t="s">
        <v>24</v>
      </c>
      <c r="B16" s="38" t="s">
        <v>24</v>
      </c>
      <c r="C16" s="62"/>
      <c r="D16" s="63"/>
      <c r="E16" s="204"/>
      <c r="F16" s="205"/>
      <c r="G16" s="204"/>
      <c r="H16" s="205"/>
      <c r="I16" s="204">
        <f>SUMIF(F53:F58,A16,I53:I58)+SUMIF(F53:F58,"PSU",I53:I58)</f>
        <v>0</v>
      </c>
      <c r="J16" s="206"/>
    </row>
    <row r="17" spans="1:10" ht="23.25" customHeight="1">
      <c r="A17" s="139" t="s">
        <v>25</v>
      </c>
      <c r="B17" s="38" t="s">
        <v>25</v>
      </c>
      <c r="C17" s="62"/>
      <c r="D17" s="63"/>
      <c r="E17" s="204"/>
      <c r="F17" s="205"/>
      <c r="G17" s="204"/>
      <c r="H17" s="205"/>
      <c r="I17" s="204">
        <f>SUMIF(F53:F58,A17,I53:I58)</f>
        <v>0</v>
      </c>
      <c r="J17" s="206"/>
    </row>
    <row r="18" spans="1:10" ht="23.25" customHeight="1">
      <c r="A18" s="139" t="s">
        <v>26</v>
      </c>
      <c r="B18" s="38" t="s">
        <v>26</v>
      </c>
      <c r="C18" s="62"/>
      <c r="D18" s="63"/>
      <c r="E18" s="204"/>
      <c r="F18" s="205"/>
      <c r="G18" s="204"/>
      <c r="H18" s="205"/>
      <c r="I18" s="204">
        <f>SUMIF(F53:F58,A18,I53:I58)</f>
        <v>0</v>
      </c>
      <c r="J18" s="206"/>
    </row>
    <row r="19" spans="1:10" ht="23.25" customHeight="1">
      <c r="A19" s="139" t="s">
        <v>74</v>
      </c>
      <c r="B19" s="38" t="s">
        <v>27</v>
      </c>
      <c r="C19" s="62"/>
      <c r="D19" s="63"/>
      <c r="E19" s="204"/>
      <c r="F19" s="205"/>
      <c r="G19" s="204"/>
      <c r="H19" s="205"/>
      <c r="I19" s="204">
        <f>SUMIF(F53:F58,A19,I53:I58)</f>
        <v>0</v>
      </c>
      <c r="J19" s="206"/>
    </row>
    <row r="20" spans="1:10" ht="23.25" customHeight="1">
      <c r="A20" s="139" t="s">
        <v>75</v>
      </c>
      <c r="B20" s="38" t="s">
        <v>28</v>
      </c>
      <c r="C20" s="62"/>
      <c r="D20" s="63"/>
      <c r="E20" s="204"/>
      <c r="F20" s="205"/>
      <c r="G20" s="204"/>
      <c r="H20" s="205"/>
      <c r="I20" s="204">
        <f>SUMIF(F53:F58,A20,I53:I58)</f>
        <v>0</v>
      </c>
      <c r="J20" s="206"/>
    </row>
    <row r="21" spans="1:10" ht="23.25" customHeight="1">
      <c r="A21" s="2"/>
      <c r="B21" s="48" t="s">
        <v>29</v>
      </c>
      <c r="C21" s="64"/>
      <c r="D21" s="65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>
      <c r="A28" s="2"/>
      <c r="B28" s="113" t="s">
        <v>23</v>
      </c>
      <c r="C28" s="114"/>
      <c r="D28" s="114"/>
      <c r="E28" s="115"/>
      <c r="F28" s="116"/>
      <c r="G28" s="209">
        <f>ZakladDPHSniVypocet+ZakladDPHZaklVypocet</f>
        <v>0</v>
      </c>
      <c r="H28" s="210"/>
      <c r="I28" s="210"/>
      <c r="J28" s="117" t="str">
        <f t="shared" si="0"/>
        <v>CZK</v>
      </c>
    </row>
    <row r="29" spans="1:10" ht="27.75" customHeight="1" thickBot="1">
      <c r="A29" s="2">
        <f>(A27-INT(A27))*100</f>
        <v>0</v>
      </c>
      <c r="B29" s="113" t="s">
        <v>35</v>
      </c>
      <c r="C29" s="118"/>
      <c r="D29" s="118"/>
      <c r="E29" s="118"/>
      <c r="F29" s="119"/>
      <c r="G29" s="209">
        <f>A27</f>
        <v>0</v>
      </c>
      <c r="H29" s="209"/>
      <c r="I29" s="209"/>
      <c r="J29" s="120" t="s">
        <v>53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11"/>
      <c r="E34" s="212"/>
      <c r="G34" s="213"/>
      <c r="H34" s="214"/>
      <c r="I34" s="214"/>
      <c r="J34" s="25"/>
    </row>
    <row r="35" spans="1:10" ht="12.75" customHeight="1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>
      <c r="A39" s="89">
        <v>1</v>
      </c>
      <c r="B39" s="99" t="s">
        <v>50</v>
      </c>
      <c r="C39" s="194"/>
      <c r="D39" s="194"/>
      <c r="E39" s="194"/>
      <c r="F39" s="100">
        <f>'01 1 Pol'!AE67</f>
        <v>0</v>
      </c>
      <c r="G39" s="101">
        <f>'01 1 Pol'!AF67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>
      <c r="A40" s="89">
        <v>2</v>
      </c>
      <c r="B40" s="104"/>
      <c r="C40" s="195" t="s">
        <v>51</v>
      </c>
      <c r="D40" s="195"/>
      <c r="E40" s="195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>
      <c r="A41" s="89">
        <v>2</v>
      </c>
      <c r="B41" s="104" t="s">
        <v>45</v>
      </c>
      <c r="C41" s="195" t="s">
        <v>44</v>
      </c>
      <c r="D41" s="195"/>
      <c r="E41" s="195"/>
      <c r="F41" s="105">
        <f>'01 1 Pol'!AE67</f>
        <v>0</v>
      </c>
      <c r="G41" s="106">
        <f>'01 1 Pol'!AF67</f>
        <v>0</v>
      </c>
      <c r="H41" s="106">
        <f>(F41*SazbaDPH1/100)+(G41*SazbaDPH2/100)</f>
        <v>0</v>
      </c>
      <c r="I41" s="106">
        <f>F41+G41+H41</f>
        <v>0</v>
      </c>
      <c r="J41" s="107" t="str">
        <f>IF(CenaCelkemVypocet=0,"",I41/CenaCelkemVypocet*100)</f>
        <v/>
      </c>
    </row>
    <row r="42" spans="1:10" ht="25.5" hidden="1" customHeight="1">
      <c r="A42" s="89">
        <v>3</v>
      </c>
      <c r="B42" s="108" t="s">
        <v>43</v>
      </c>
      <c r="C42" s="194" t="s">
        <v>44</v>
      </c>
      <c r="D42" s="194"/>
      <c r="E42" s="194"/>
      <c r="F42" s="109">
        <f>'01 1 Pol'!AE67</f>
        <v>0</v>
      </c>
      <c r="G42" s="102">
        <f>'01 1 Pol'!AF67</f>
        <v>0</v>
      </c>
      <c r="H42" s="102">
        <f>(F42*SazbaDPH1/100)+(G42*SazbaDPH2/100)</f>
        <v>0</v>
      </c>
      <c r="I42" s="102">
        <f>F42+G42+H42</f>
        <v>0</v>
      </c>
      <c r="J42" s="103" t="str">
        <f>IF(CenaCelkemVypocet=0,"",I42/CenaCelkemVypocet*100)</f>
        <v/>
      </c>
    </row>
    <row r="43" spans="1:10" ht="25.5" hidden="1" customHeight="1">
      <c r="A43" s="89"/>
      <c r="B43" s="196" t="s">
        <v>52</v>
      </c>
      <c r="C43" s="197"/>
      <c r="D43" s="197"/>
      <c r="E43" s="198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>
        <f>SUMIF(A39:A42,"=1",J39:J42)</f>
        <v>0</v>
      </c>
    </row>
    <row r="45" spans="1:10">
      <c r="A45" t="s">
        <v>54</v>
      </c>
      <c r="B45" t="s">
        <v>55</v>
      </c>
    </row>
    <row r="46" spans="1:10">
      <c r="A46" t="s">
        <v>56</v>
      </c>
      <c r="B46" t="s">
        <v>57</v>
      </c>
    </row>
    <row r="47" spans="1:10">
      <c r="A47" t="s">
        <v>58</v>
      </c>
      <c r="B47" t="s">
        <v>59</v>
      </c>
    </row>
    <row r="50" spans="1:10" ht="15.75">
      <c r="B50" s="121" t="s">
        <v>60</v>
      </c>
    </row>
    <row r="52" spans="1:10" ht="25.5" customHeight="1">
      <c r="A52" s="123"/>
      <c r="B52" s="126" t="s">
        <v>17</v>
      </c>
      <c r="C52" s="126" t="s">
        <v>5</v>
      </c>
      <c r="D52" s="127"/>
      <c r="E52" s="127"/>
      <c r="F52" s="128" t="s">
        <v>61</v>
      </c>
      <c r="G52" s="128"/>
      <c r="H52" s="128"/>
      <c r="I52" s="128" t="s">
        <v>29</v>
      </c>
      <c r="J52" s="128" t="s">
        <v>0</v>
      </c>
    </row>
    <row r="53" spans="1:10" ht="36.75" customHeight="1">
      <c r="A53" s="124"/>
      <c r="B53" s="129" t="s">
        <v>43</v>
      </c>
      <c r="C53" s="192" t="s">
        <v>62</v>
      </c>
      <c r="D53" s="193"/>
      <c r="E53" s="193"/>
      <c r="F53" s="137" t="s">
        <v>24</v>
      </c>
      <c r="G53" s="130"/>
      <c r="H53" s="130"/>
      <c r="I53" s="130">
        <f>'01 1 Pol'!G8</f>
        <v>0</v>
      </c>
      <c r="J53" s="135" t="str">
        <f>IF(I59=0,"",I53/I59*100)</f>
        <v/>
      </c>
    </row>
    <row r="54" spans="1:10" ht="36.75" customHeight="1">
      <c r="A54" s="124"/>
      <c r="B54" s="129" t="s">
        <v>63</v>
      </c>
      <c r="C54" s="192" t="s">
        <v>64</v>
      </c>
      <c r="D54" s="193"/>
      <c r="E54" s="193"/>
      <c r="F54" s="137" t="s">
        <v>24</v>
      </c>
      <c r="G54" s="130"/>
      <c r="H54" s="130"/>
      <c r="I54" s="130">
        <f>'01 1 Pol'!G28</f>
        <v>0</v>
      </c>
      <c r="J54" s="135" t="str">
        <f>IF(I59=0,"",I54/I59*100)</f>
        <v/>
      </c>
    </row>
    <row r="55" spans="1:10" ht="36.75" customHeight="1">
      <c r="A55" s="124"/>
      <c r="B55" s="129" t="s">
        <v>65</v>
      </c>
      <c r="C55" s="192" t="s">
        <v>66</v>
      </c>
      <c r="D55" s="193"/>
      <c r="E55" s="193"/>
      <c r="F55" s="137" t="s">
        <v>24</v>
      </c>
      <c r="G55" s="130"/>
      <c r="H55" s="130"/>
      <c r="I55" s="130">
        <f>'01 1 Pol'!G42</f>
        <v>0</v>
      </c>
      <c r="J55" s="135" t="str">
        <f>IF(I59=0,"",I55/I59*100)</f>
        <v/>
      </c>
    </row>
    <row r="56" spans="1:10" ht="36.75" customHeight="1">
      <c r="A56" s="124"/>
      <c r="B56" s="129" t="s">
        <v>67</v>
      </c>
      <c r="C56" s="192" t="s">
        <v>68</v>
      </c>
      <c r="D56" s="193"/>
      <c r="E56" s="193"/>
      <c r="F56" s="137" t="s">
        <v>24</v>
      </c>
      <c r="G56" s="130"/>
      <c r="H56" s="130"/>
      <c r="I56" s="130">
        <f>'01 1 Pol'!G51</f>
        <v>0</v>
      </c>
      <c r="J56" s="135" t="str">
        <f>IF(I59=0,"",I56/I59*100)</f>
        <v/>
      </c>
    </row>
    <row r="57" spans="1:10" ht="36.75" customHeight="1">
      <c r="A57" s="124"/>
      <c r="B57" s="129" t="s">
        <v>69</v>
      </c>
      <c r="C57" s="192" t="s">
        <v>70</v>
      </c>
      <c r="D57" s="193"/>
      <c r="E57" s="193"/>
      <c r="F57" s="137" t="s">
        <v>24</v>
      </c>
      <c r="G57" s="130"/>
      <c r="H57" s="130"/>
      <c r="I57" s="130">
        <f>'01 1 Pol'!G56</f>
        <v>0</v>
      </c>
      <c r="J57" s="135" t="str">
        <f>IF(I59=0,"",I57/I59*100)</f>
        <v/>
      </c>
    </row>
    <row r="58" spans="1:10" ht="36.75" customHeight="1">
      <c r="A58" s="124"/>
      <c r="B58" s="129" t="s">
        <v>71</v>
      </c>
      <c r="C58" s="192" t="s">
        <v>72</v>
      </c>
      <c r="D58" s="193"/>
      <c r="E58" s="193"/>
      <c r="F58" s="137" t="s">
        <v>73</v>
      </c>
      <c r="G58" s="130"/>
      <c r="H58" s="130"/>
      <c r="I58" s="130">
        <f>'01 1 Pol'!G59</f>
        <v>0</v>
      </c>
      <c r="J58" s="135" t="str">
        <f>IF(I59=0,"",I58/I59*100)</f>
        <v/>
      </c>
    </row>
    <row r="59" spans="1:10" ht="25.5" customHeight="1">
      <c r="A59" s="125"/>
      <c r="B59" s="131" t="s">
        <v>1</v>
      </c>
      <c r="C59" s="132"/>
      <c r="D59" s="133"/>
      <c r="E59" s="133"/>
      <c r="F59" s="138"/>
      <c r="G59" s="134"/>
      <c r="H59" s="134"/>
      <c r="I59" s="134">
        <f>SUM(I53:I58)</f>
        <v>0</v>
      </c>
      <c r="J59" s="136">
        <f>SUM(J53:J58)</f>
        <v>0</v>
      </c>
    </row>
    <row r="60" spans="1:10">
      <c r="F60" s="87"/>
      <c r="G60" s="87"/>
      <c r="H60" s="87"/>
      <c r="I60" s="87"/>
      <c r="J60" s="88"/>
    </row>
    <row r="61" spans="1:10">
      <c r="F61" s="87"/>
      <c r="G61" s="87"/>
      <c r="H61" s="87"/>
      <c r="I61" s="87"/>
      <c r="J61" s="88"/>
    </row>
    <row r="62" spans="1:10">
      <c r="F62" s="87"/>
      <c r="G62" s="87"/>
      <c r="H62" s="87"/>
      <c r="I62" s="87"/>
      <c r="J62" s="88"/>
    </row>
  </sheetData>
  <sheetProtection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>
      <c r="A4" s="50" t="s">
        <v>9</v>
      </c>
      <c r="B4" s="49"/>
      <c r="C4" s="246"/>
      <c r="D4" s="246"/>
      <c r="E4" s="246"/>
      <c r="F4" s="246"/>
      <c r="G4" s="247"/>
    </row>
    <row r="5" spans="1:7">
      <c r="B5" s="4"/>
      <c r="C5" s="5"/>
      <c r="D5" s="6"/>
    </row>
  </sheetData>
  <sheetProtection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37" activePane="bottomLeft" state="frozen"/>
      <selection pane="bottomLeft" activeCell="AA60" sqref="AA60"/>
    </sheetView>
  </sheetViews>
  <sheetFormatPr defaultRowHeight="12.75" outlineLevelRow="1"/>
  <cols>
    <col min="1" max="1" width="3.42578125" customWidth="1"/>
    <col min="2" max="2" width="12.7109375" style="122" customWidth="1"/>
    <col min="3" max="3" width="63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52" t="s">
        <v>76</v>
      </c>
      <c r="B1" s="252"/>
      <c r="C1" s="252"/>
      <c r="D1" s="252"/>
      <c r="E1" s="252"/>
      <c r="F1" s="252"/>
      <c r="G1" s="252"/>
      <c r="AG1" t="s">
        <v>77</v>
      </c>
    </row>
    <row r="2" spans="1:60" ht="25.15" customHeight="1">
      <c r="A2" s="140" t="s">
        <v>7</v>
      </c>
      <c r="B2" s="49" t="s">
        <v>48</v>
      </c>
      <c r="C2" s="253" t="s">
        <v>49</v>
      </c>
      <c r="D2" s="254"/>
      <c r="E2" s="254"/>
      <c r="F2" s="254"/>
      <c r="G2" s="255"/>
      <c r="AG2" t="s">
        <v>78</v>
      </c>
    </row>
    <row r="3" spans="1:60" ht="25.15" customHeight="1">
      <c r="A3" s="140" t="s">
        <v>8</v>
      </c>
      <c r="B3" s="49" t="s">
        <v>45</v>
      </c>
      <c r="C3" s="253" t="s">
        <v>44</v>
      </c>
      <c r="D3" s="254"/>
      <c r="E3" s="254"/>
      <c r="F3" s="254"/>
      <c r="G3" s="255"/>
      <c r="AC3" s="122" t="s">
        <v>78</v>
      </c>
      <c r="AG3" t="s">
        <v>79</v>
      </c>
    </row>
    <row r="4" spans="1:60" ht="25.15" customHeight="1">
      <c r="A4" s="141" t="s">
        <v>9</v>
      </c>
      <c r="B4" s="142" t="s">
        <v>43</v>
      </c>
      <c r="C4" s="256" t="s">
        <v>44</v>
      </c>
      <c r="D4" s="257"/>
      <c r="E4" s="257"/>
      <c r="F4" s="257"/>
      <c r="G4" s="258"/>
      <c r="AG4" t="s">
        <v>80</v>
      </c>
    </row>
    <row r="5" spans="1:60">
      <c r="D5" s="10"/>
    </row>
    <row r="6" spans="1:60" ht="38.25">
      <c r="A6" s="144" t="s">
        <v>81</v>
      </c>
      <c r="B6" s="146" t="s">
        <v>82</v>
      </c>
      <c r="C6" s="146" t="s">
        <v>83</v>
      </c>
      <c r="D6" s="145" t="s">
        <v>84</v>
      </c>
      <c r="E6" s="144" t="s">
        <v>85</v>
      </c>
      <c r="F6" s="143" t="s">
        <v>86</v>
      </c>
      <c r="G6" s="144" t="s">
        <v>29</v>
      </c>
      <c r="H6" s="147" t="s">
        <v>30</v>
      </c>
      <c r="I6" s="147" t="s">
        <v>87</v>
      </c>
      <c r="J6" s="147" t="s">
        <v>31</v>
      </c>
      <c r="K6" s="147" t="s">
        <v>88</v>
      </c>
      <c r="L6" s="147" t="s">
        <v>89</v>
      </c>
      <c r="M6" s="147" t="s">
        <v>90</v>
      </c>
      <c r="N6" s="147" t="s">
        <v>91</v>
      </c>
      <c r="O6" s="147" t="s">
        <v>92</v>
      </c>
      <c r="P6" s="147" t="s">
        <v>93</v>
      </c>
      <c r="Q6" s="147" t="s">
        <v>94</v>
      </c>
      <c r="R6" s="147" t="s">
        <v>95</v>
      </c>
      <c r="S6" s="147" t="s">
        <v>96</v>
      </c>
      <c r="T6" s="147" t="s">
        <v>97</v>
      </c>
      <c r="U6" s="147" t="s">
        <v>98</v>
      </c>
      <c r="V6" s="147" t="s">
        <v>99</v>
      </c>
      <c r="W6" s="147" t="s">
        <v>100</v>
      </c>
      <c r="X6" s="147" t="s">
        <v>101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</row>
    <row r="8" spans="1:60">
      <c r="A8" s="162" t="s">
        <v>102</v>
      </c>
      <c r="B8" s="163" t="s">
        <v>43</v>
      </c>
      <c r="C8" s="184" t="s">
        <v>62</v>
      </c>
      <c r="D8" s="164"/>
      <c r="E8" s="165"/>
      <c r="F8" s="166"/>
      <c r="G8" s="166">
        <f>SUMIF(AG9:AG27,"&lt;&gt;NOR",G9:G27)</f>
        <v>0</v>
      </c>
      <c r="H8" s="166"/>
      <c r="I8" s="166">
        <f>SUM(I9:I27)</f>
        <v>0</v>
      </c>
      <c r="J8" s="166"/>
      <c r="K8" s="166">
        <f>SUM(K9:K27)</f>
        <v>163681.26</v>
      </c>
      <c r="L8" s="166"/>
      <c r="M8" s="166">
        <f>SUM(M9:M27)</f>
        <v>0</v>
      </c>
      <c r="N8" s="165"/>
      <c r="O8" s="165">
        <f>SUM(O9:O27)</f>
        <v>0</v>
      </c>
      <c r="P8" s="165"/>
      <c r="Q8" s="165">
        <f>SUM(Q9:Q27)</f>
        <v>336.6</v>
      </c>
      <c r="R8" s="166"/>
      <c r="S8" s="166"/>
      <c r="T8" s="167"/>
      <c r="U8" s="161"/>
      <c r="V8" s="161">
        <f>SUM(V9:V27)</f>
        <v>141.01</v>
      </c>
      <c r="W8" s="161"/>
      <c r="X8" s="161"/>
      <c r="AG8" t="s">
        <v>103</v>
      </c>
    </row>
    <row r="9" spans="1:60" ht="22.5" outlineLevel="1">
      <c r="A9" s="168">
        <v>1</v>
      </c>
      <c r="B9" s="169" t="s">
        <v>104</v>
      </c>
      <c r="C9" s="185" t="s">
        <v>105</v>
      </c>
      <c r="D9" s="170" t="s">
        <v>106</v>
      </c>
      <c r="E9" s="171">
        <v>1530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52.7</v>
      </c>
      <c r="K9" s="173">
        <f>ROUND(E9*J9,2)</f>
        <v>80631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0.22</v>
      </c>
      <c r="Q9" s="171">
        <f>ROUND(E9*P9,2)</f>
        <v>336.6</v>
      </c>
      <c r="R9" s="173" t="s">
        <v>107</v>
      </c>
      <c r="S9" s="173" t="s">
        <v>108</v>
      </c>
      <c r="T9" s="174" t="s">
        <v>108</v>
      </c>
      <c r="U9" s="158">
        <v>7.0000000000000007E-2</v>
      </c>
      <c r="V9" s="158">
        <f>ROUND(E9*U9,2)</f>
        <v>107.1</v>
      </c>
      <c r="W9" s="158"/>
      <c r="X9" s="158" t="s">
        <v>109</v>
      </c>
      <c r="Y9" s="148"/>
      <c r="Z9" s="148"/>
      <c r="AA9" s="148"/>
      <c r="AB9" s="148"/>
      <c r="AC9" s="148"/>
      <c r="AD9" s="148"/>
      <c r="AE9" s="148"/>
      <c r="AF9" s="148"/>
      <c r="AG9" s="148" t="s">
        <v>110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>
      <c r="A10" s="155"/>
      <c r="B10" s="156"/>
      <c r="C10" s="186" t="s">
        <v>111</v>
      </c>
      <c r="D10" s="159"/>
      <c r="E10" s="160">
        <v>1530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8"/>
      <c r="Z10" s="148"/>
      <c r="AA10" s="148"/>
      <c r="AB10" s="148"/>
      <c r="AC10" s="148"/>
      <c r="AD10" s="148"/>
      <c r="AE10" s="148"/>
      <c r="AF10" s="148"/>
      <c r="AG10" s="148" t="s">
        <v>112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>
      <c r="A11" s="168">
        <v>2</v>
      </c>
      <c r="B11" s="169" t="s">
        <v>113</v>
      </c>
      <c r="C11" s="185" t="s">
        <v>114</v>
      </c>
      <c r="D11" s="170" t="s">
        <v>115</v>
      </c>
      <c r="E11" s="171">
        <v>75</v>
      </c>
      <c r="F11" s="172"/>
      <c r="G11" s="173">
        <f>ROUND(E11*F11,2)</f>
        <v>0</v>
      </c>
      <c r="H11" s="172">
        <v>0</v>
      </c>
      <c r="I11" s="173">
        <f>ROUND(E11*H11,2)</f>
        <v>0</v>
      </c>
      <c r="J11" s="172">
        <v>242</v>
      </c>
      <c r="K11" s="173">
        <f>ROUND(E11*J11,2)</f>
        <v>18150</v>
      </c>
      <c r="L11" s="173">
        <v>21</v>
      </c>
      <c r="M11" s="173">
        <f>G11*(1+L11/100)</f>
        <v>0</v>
      </c>
      <c r="N11" s="171">
        <v>0</v>
      </c>
      <c r="O11" s="171">
        <f>ROUND(E11*N11,2)</f>
        <v>0</v>
      </c>
      <c r="P11" s="171">
        <v>0</v>
      </c>
      <c r="Q11" s="171">
        <f>ROUND(E11*P11,2)</f>
        <v>0</v>
      </c>
      <c r="R11" s="173" t="s">
        <v>116</v>
      </c>
      <c r="S11" s="173" t="s">
        <v>108</v>
      </c>
      <c r="T11" s="174" t="s">
        <v>108</v>
      </c>
      <c r="U11" s="158">
        <v>0.42199999999999999</v>
      </c>
      <c r="V11" s="158">
        <f>ROUND(E11*U11,2)</f>
        <v>31.65</v>
      </c>
      <c r="W11" s="158"/>
      <c r="X11" s="158" t="s">
        <v>109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110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>
      <c r="A12" s="155"/>
      <c r="B12" s="156"/>
      <c r="C12" s="248" t="s">
        <v>117</v>
      </c>
      <c r="D12" s="249"/>
      <c r="E12" s="249"/>
      <c r="F12" s="249"/>
      <c r="G12" s="249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48"/>
      <c r="Z12" s="148"/>
      <c r="AA12" s="148"/>
      <c r="AB12" s="148"/>
      <c r="AC12" s="148"/>
      <c r="AD12" s="148"/>
      <c r="AE12" s="148"/>
      <c r="AF12" s="148"/>
      <c r="AG12" s="148" t="s">
        <v>118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75" t="str">
        <f>C12</f>
        <v>s přemístěním výkopku v příčných profilech na vzdálenost do 15 m nebo s naložením na dopravní prostředek.</v>
      </c>
      <c r="BB12" s="148"/>
      <c r="BC12" s="148"/>
      <c r="BD12" s="148"/>
      <c r="BE12" s="148"/>
      <c r="BF12" s="148"/>
      <c r="BG12" s="148"/>
      <c r="BH12" s="148"/>
    </row>
    <row r="13" spans="1:60" outlineLevel="1">
      <c r="A13" s="155"/>
      <c r="B13" s="156"/>
      <c r="C13" s="186" t="s">
        <v>119</v>
      </c>
      <c r="D13" s="159"/>
      <c r="E13" s="160">
        <v>75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8"/>
      <c r="Z13" s="148"/>
      <c r="AA13" s="148"/>
      <c r="AB13" s="148"/>
      <c r="AC13" s="148"/>
      <c r="AD13" s="148"/>
      <c r="AE13" s="148"/>
      <c r="AF13" s="148"/>
      <c r="AG13" s="148" t="s">
        <v>112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>
      <c r="A14" s="168">
        <v>3</v>
      </c>
      <c r="B14" s="169" t="s">
        <v>120</v>
      </c>
      <c r="C14" s="185" t="s">
        <v>121</v>
      </c>
      <c r="D14" s="170" t="s">
        <v>115</v>
      </c>
      <c r="E14" s="171">
        <v>1.96</v>
      </c>
      <c r="F14" s="172"/>
      <c r="G14" s="173">
        <f>ROUND(E14*F14,2)</f>
        <v>0</v>
      </c>
      <c r="H14" s="172">
        <v>0</v>
      </c>
      <c r="I14" s="173">
        <f>ROUND(E14*H14,2)</f>
        <v>0</v>
      </c>
      <c r="J14" s="172">
        <v>585</v>
      </c>
      <c r="K14" s="173">
        <f>ROUND(E14*J14,2)</f>
        <v>1146.5999999999999</v>
      </c>
      <c r="L14" s="173">
        <v>21</v>
      </c>
      <c r="M14" s="173">
        <f>G14*(1+L14/100)</f>
        <v>0</v>
      </c>
      <c r="N14" s="171">
        <v>0</v>
      </c>
      <c r="O14" s="171">
        <f>ROUND(E14*N14,2)</f>
        <v>0</v>
      </c>
      <c r="P14" s="171">
        <v>0</v>
      </c>
      <c r="Q14" s="171">
        <f>ROUND(E14*P14,2)</f>
        <v>0</v>
      </c>
      <c r="R14" s="173" t="s">
        <v>116</v>
      </c>
      <c r="S14" s="173" t="s">
        <v>108</v>
      </c>
      <c r="T14" s="174" t="s">
        <v>108</v>
      </c>
      <c r="U14" s="158">
        <v>0.36499999999999999</v>
      </c>
      <c r="V14" s="158">
        <f>ROUND(E14*U14,2)</f>
        <v>0.72</v>
      </c>
      <c r="W14" s="158"/>
      <c r="X14" s="158" t="s">
        <v>109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110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33.75" outlineLevel="1">
      <c r="A15" s="155"/>
      <c r="B15" s="156"/>
      <c r="C15" s="248" t="s">
        <v>122</v>
      </c>
      <c r="D15" s="249"/>
      <c r="E15" s="249"/>
      <c r="F15" s="249"/>
      <c r="G15" s="249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48"/>
      <c r="Z15" s="148"/>
      <c r="AA15" s="148"/>
      <c r="AB15" s="148"/>
      <c r="AC15" s="148"/>
      <c r="AD15" s="148"/>
      <c r="AE15" s="148"/>
      <c r="AF15" s="148"/>
      <c r="AG15" s="148" t="s">
        <v>118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75" t="str">
        <f>C15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5" s="148"/>
      <c r="BC15" s="148"/>
      <c r="BD15" s="148"/>
      <c r="BE15" s="148"/>
      <c r="BF15" s="148"/>
      <c r="BG15" s="148"/>
      <c r="BH15" s="148"/>
    </row>
    <row r="16" spans="1:60" outlineLevel="1">
      <c r="A16" s="155"/>
      <c r="B16" s="156"/>
      <c r="C16" s="186" t="s">
        <v>123</v>
      </c>
      <c r="D16" s="159"/>
      <c r="E16" s="160">
        <v>1.96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8"/>
      <c r="Z16" s="148"/>
      <c r="AA16" s="148"/>
      <c r="AB16" s="148"/>
      <c r="AC16" s="148"/>
      <c r="AD16" s="148"/>
      <c r="AE16" s="148"/>
      <c r="AF16" s="148"/>
      <c r="AG16" s="148" t="s">
        <v>112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2.5" outlineLevel="1">
      <c r="A17" s="168">
        <v>4</v>
      </c>
      <c r="B17" s="169" t="s">
        <v>124</v>
      </c>
      <c r="C17" s="185" t="s">
        <v>125</v>
      </c>
      <c r="D17" s="170" t="s">
        <v>115</v>
      </c>
      <c r="E17" s="171">
        <v>76.959999999999994</v>
      </c>
      <c r="F17" s="172"/>
      <c r="G17" s="173">
        <f>ROUND(E17*F17,2)</f>
        <v>0</v>
      </c>
      <c r="H17" s="172">
        <v>0</v>
      </c>
      <c r="I17" s="173">
        <f>ROUND(E17*H17,2)</f>
        <v>0</v>
      </c>
      <c r="J17" s="172">
        <v>296.5</v>
      </c>
      <c r="K17" s="173">
        <f>ROUND(E17*J17,2)</f>
        <v>22818.639999999999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</v>
      </c>
      <c r="Q17" s="171">
        <f>ROUND(E17*P17,2)</f>
        <v>0</v>
      </c>
      <c r="R17" s="173" t="s">
        <v>116</v>
      </c>
      <c r="S17" s="173" t="s">
        <v>108</v>
      </c>
      <c r="T17" s="174" t="s">
        <v>108</v>
      </c>
      <c r="U17" s="158">
        <v>1.0999999999999999E-2</v>
      </c>
      <c r="V17" s="158">
        <f>ROUND(E17*U17,2)</f>
        <v>0.85</v>
      </c>
      <c r="W17" s="158"/>
      <c r="X17" s="158" t="s">
        <v>109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110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>
      <c r="A18" s="155"/>
      <c r="B18" s="156"/>
      <c r="C18" s="248" t="s">
        <v>126</v>
      </c>
      <c r="D18" s="249"/>
      <c r="E18" s="249"/>
      <c r="F18" s="249"/>
      <c r="G18" s="249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48"/>
      <c r="Z18" s="148"/>
      <c r="AA18" s="148"/>
      <c r="AB18" s="148"/>
      <c r="AC18" s="148"/>
      <c r="AD18" s="148"/>
      <c r="AE18" s="148"/>
      <c r="AF18" s="148"/>
      <c r="AG18" s="148" t="s">
        <v>118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>
      <c r="A19" s="155"/>
      <c r="B19" s="156"/>
      <c r="C19" s="186" t="s">
        <v>127</v>
      </c>
      <c r="D19" s="159"/>
      <c r="E19" s="160">
        <v>75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48"/>
      <c r="Z19" s="148"/>
      <c r="AA19" s="148"/>
      <c r="AB19" s="148"/>
      <c r="AC19" s="148"/>
      <c r="AD19" s="148"/>
      <c r="AE19" s="148"/>
      <c r="AF19" s="148"/>
      <c r="AG19" s="148" t="s">
        <v>112</v>
      </c>
      <c r="AH19" s="148">
        <v>5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>
      <c r="A20" s="155"/>
      <c r="B20" s="156"/>
      <c r="C20" s="186" t="s">
        <v>128</v>
      </c>
      <c r="D20" s="159"/>
      <c r="E20" s="160">
        <v>1.96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48"/>
      <c r="Z20" s="148"/>
      <c r="AA20" s="148"/>
      <c r="AB20" s="148"/>
      <c r="AC20" s="148"/>
      <c r="AD20" s="148"/>
      <c r="AE20" s="148"/>
      <c r="AF20" s="148"/>
      <c r="AG20" s="148" t="s">
        <v>112</v>
      </c>
      <c r="AH20" s="148">
        <v>5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>
      <c r="A21" s="168">
        <v>5</v>
      </c>
      <c r="B21" s="169" t="s">
        <v>129</v>
      </c>
      <c r="C21" s="185" t="s">
        <v>130</v>
      </c>
      <c r="D21" s="170" t="s">
        <v>115</v>
      </c>
      <c r="E21" s="171">
        <v>76.959999999999994</v>
      </c>
      <c r="F21" s="172"/>
      <c r="G21" s="173">
        <f>ROUND(E21*F21,2)</f>
        <v>0</v>
      </c>
      <c r="H21" s="172">
        <v>0</v>
      </c>
      <c r="I21" s="173">
        <f>ROUND(E21*H21,2)</f>
        <v>0</v>
      </c>
      <c r="J21" s="172">
        <v>18.899999999999999</v>
      </c>
      <c r="K21" s="173">
        <f>ROUND(E21*J21,2)</f>
        <v>1454.54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 t="s">
        <v>116</v>
      </c>
      <c r="S21" s="173" t="s">
        <v>108</v>
      </c>
      <c r="T21" s="174" t="s">
        <v>108</v>
      </c>
      <c r="U21" s="158">
        <v>8.9999999999999993E-3</v>
      </c>
      <c r="V21" s="158">
        <f>ROUND(E21*U21,2)</f>
        <v>0.69</v>
      </c>
      <c r="W21" s="158"/>
      <c r="X21" s="158" t="s">
        <v>109</v>
      </c>
      <c r="Y21" s="148"/>
      <c r="Z21" s="148"/>
      <c r="AA21" s="148"/>
      <c r="AB21" s="148"/>
      <c r="AC21" s="148"/>
      <c r="AD21" s="148"/>
      <c r="AE21" s="148"/>
      <c r="AF21" s="148"/>
      <c r="AG21" s="148" t="s">
        <v>110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>
      <c r="A22" s="155"/>
      <c r="B22" s="156"/>
      <c r="C22" s="186" t="s">
        <v>127</v>
      </c>
      <c r="D22" s="159"/>
      <c r="E22" s="160">
        <v>75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48"/>
      <c r="Z22" s="148"/>
      <c r="AA22" s="148"/>
      <c r="AB22" s="148"/>
      <c r="AC22" s="148"/>
      <c r="AD22" s="148"/>
      <c r="AE22" s="148"/>
      <c r="AF22" s="148"/>
      <c r="AG22" s="148" t="s">
        <v>112</v>
      </c>
      <c r="AH22" s="148">
        <v>5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>
      <c r="A23" s="155"/>
      <c r="B23" s="156"/>
      <c r="C23" s="186" t="s">
        <v>128</v>
      </c>
      <c r="D23" s="159"/>
      <c r="E23" s="160">
        <v>1.96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48"/>
      <c r="Z23" s="148"/>
      <c r="AA23" s="148"/>
      <c r="AB23" s="148"/>
      <c r="AC23" s="148"/>
      <c r="AD23" s="148"/>
      <c r="AE23" s="148"/>
      <c r="AF23" s="148"/>
      <c r="AG23" s="148" t="s">
        <v>112</v>
      </c>
      <c r="AH23" s="148">
        <v>5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>
      <c r="A24" s="168">
        <v>6</v>
      </c>
      <c r="B24" s="169" t="s">
        <v>131</v>
      </c>
      <c r="C24" s="185" t="s">
        <v>132</v>
      </c>
      <c r="D24" s="170" t="s">
        <v>115</v>
      </c>
      <c r="E24" s="171">
        <v>76.959999999999994</v>
      </c>
      <c r="F24" s="172"/>
      <c r="G24" s="173">
        <f>ROUND(E24*F24,2)</f>
        <v>0</v>
      </c>
      <c r="H24" s="172">
        <v>0</v>
      </c>
      <c r="I24" s="173">
        <f>ROUND(E24*H24,2)</f>
        <v>0</v>
      </c>
      <c r="J24" s="172">
        <v>513</v>
      </c>
      <c r="K24" s="173">
        <f>ROUND(E24*J24,2)</f>
        <v>39480.480000000003</v>
      </c>
      <c r="L24" s="173">
        <v>21</v>
      </c>
      <c r="M24" s="173">
        <f>G24*(1+L24/100)</f>
        <v>0</v>
      </c>
      <c r="N24" s="171">
        <v>0</v>
      </c>
      <c r="O24" s="171">
        <f>ROUND(E24*N24,2)</f>
        <v>0</v>
      </c>
      <c r="P24" s="171">
        <v>0</v>
      </c>
      <c r="Q24" s="171">
        <f>ROUND(E24*P24,2)</f>
        <v>0</v>
      </c>
      <c r="R24" s="173" t="s">
        <v>116</v>
      </c>
      <c r="S24" s="173" t="s">
        <v>108</v>
      </c>
      <c r="T24" s="174" t="s">
        <v>108</v>
      </c>
      <c r="U24" s="158">
        <v>0</v>
      </c>
      <c r="V24" s="158">
        <f>ROUND(E24*U24,2)</f>
        <v>0</v>
      </c>
      <c r="W24" s="158"/>
      <c r="X24" s="158" t="s">
        <v>109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110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>
      <c r="A25" s="155"/>
      <c r="B25" s="156"/>
      <c r="C25" s="250" t="s">
        <v>133</v>
      </c>
      <c r="D25" s="251"/>
      <c r="E25" s="251"/>
      <c r="F25" s="251"/>
      <c r="G25" s="251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8"/>
      <c r="Z25" s="148"/>
      <c r="AA25" s="148"/>
      <c r="AB25" s="148"/>
      <c r="AC25" s="148"/>
      <c r="AD25" s="148"/>
      <c r="AE25" s="148"/>
      <c r="AF25" s="148"/>
      <c r="AG25" s="148" t="s">
        <v>134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>
      <c r="A26" s="155"/>
      <c r="B26" s="156"/>
      <c r="C26" s="186" t="s">
        <v>127</v>
      </c>
      <c r="D26" s="159"/>
      <c r="E26" s="160">
        <v>75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48"/>
      <c r="Z26" s="148"/>
      <c r="AA26" s="148"/>
      <c r="AB26" s="148"/>
      <c r="AC26" s="148"/>
      <c r="AD26" s="148"/>
      <c r="AE26" s="148"/>
      <c r="AF26" s="148"/>
      <c r="AG26" s="148" t="s">
        <v>112</v>
      </c>
      <c r="AH26" s="148">
        <v>5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>
      <c r="A27" s="155"/>
      <c r="B27" s="156"/>
      <c r="C27" s="186" t="s">
        <v>128</v>
      </c>
      <c r="D27" s="159"/>
      <c r="E27" s="160">
        <v>1.96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48"/>
      <c r="Z27" s="148"/>
      <c r="AA27" s="148"/>
      <c r="AB27" s="148"/>
      <c r="AC27" s="148"/>
      <c r="AD27" s="148"/>
      <c r="AE27" s="148"/>
      <c r="AF27" s="148"/>
      <c r="AG27" s="148" t="s">
        <v>112</v>
      </c>
      <c r="AH27" s="148">
        <v>5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>
      <c r="A28" s="162" t="s">
        <v>102</v>
      </c>
      <c r="B28" s="163" t="s">
        <v>63</v>
      </c>
      <c r="C28" s="184" t="s">
        <v>64</v>
      </c>
      <c r="D28" s="164"/>
      <c r="E28" s="165"/>
      <c r="F28" s="166"/>
      <c r="G28" s="166">
        <f>SUMIF(AG29:AG41,"&lt;&gt;NOR",G29:G41)</f>
        <v>0</v>
      </c>
      <c r="H28" s="166"/>
      <c r="I28" s="166">
        <f>SUM(I29:I41)</f>
        <v>1146529.4799999997</v>
      </c>
      <c r="J28" s="166"/>
      <c r="K28" s="166">
        <f>SUM(K29:K41)</f>
        <v>319741.51999999996</v>
      </c>
      <c r="L28" s="166"/>
      <c r="M28" s="166">
        <f>SUM(M29:M41)</f>
        <v>0</v>
      </c>
      <c r="N28" s="165"/>
      <c r="O28" s="165">
        <f>SUM(O29:O41)</f>
        <v>558.54</v>
      </c>
      <c r="P28" s="165"/>
      <c r="Q28" s="165">
        <f>SUM(Q29:Q41)</f>
        <v>0</v>
      </c>
      <c r="R28" s="166"/>
      <c r="S28" s="166"/>
      <c r="T28" s="167"/>
      <c r="U28" s="161"/>
      <c r="V28" s="161">
        <f>SUM(V29:V41)</f>
        <v>227.76999999999998</v>
      </c>
      <c r="W28" s="161"/>
      <c r="X28" s="161"/>
      <c r="AG28" t="s">
        <v>103</v>
      </c>
    </row>
    <row r="29" spans="1:60" ht="22.5" outlineLevel="1">
      <c r="A29" s="168">
        <v>7</v>
      </c>
      <c r="B29" s="169" t="s">
        <v>135</v>
      </c>
      <c r="C29" s="185" t="s">
        <v>136</v>
      </c>
      <c r="D29" s="170" t="s">
        <v>106</v>
      </c>
      <c r="E29" s="171">
        <v>1530</v>
      </c>
      <c r="F29" s="172"/>
      <c r="G29" s="173">
        <f>ROUND(E29*F29,2)</f>
        <v>0</v>
      </c>
      <c r="H29" s="172">
        <v>325.83999999999997</v>
      </c>
      <c r="I29" s="173">
        <f>ROUND(E29*H29,2)</f>
        <v>498535.2</v>
      </c>
      <c r="J29" s="172">
        <v>91.16</v>
      </c>
      <c r="K29" s="173">
        <f>ROUND(E29*J29,2)</f>
        <v>139474.79999999999</v>
      </c>
      <c r="L29" s="173">
        <v>21</v>
      </c>
      <c r="M29" s="173">
        <f>G29*(1+L29/100)</f>
        <v>0</v>
      </c>
      <c r="N29" s="171">
        <v>0.13188</v>
      </c>
      <c r="O29" s="171">
        <f>ROUND(E29*N29,2)</f>
        <v>201.78</v>
      </c>
      <c r="P29" s="171">
        <v>0</v>
      </c>
      <c r="Q29" s="171">
        <f>ROUND(E29*P29,2)</f>
        <v>0</v>
      </c>
      <c r="R29" s="173" t="s">
        <v>107</v>
      </c>
      <c r="S29" s="173" t="s">
        <v>108</v>
      </c>
      <c r="T29" s="174" t="s">
        <v>108</v>
      </c>
      <c r="U29" s="158">
        <v>4.9000000000000002E-2</v>
      </c>
      <c r="V29" s="158">
        <f>ROUND(E29*U29,2)</f>
        <v>74.97</v>
      </c>
      <c r="W29" s="158"/>
      <c r="X29" s="158" t="s">
        <v>109</v>
      </c>
      <c r="Y29" s="148"/>
      <c r="Z29" s="148"/>
      <c r="AA29" s="148"/>
      <c r="AB29" s="148"/>
      <c r="AC29" s="148"/>
      <c r="AD29" s="148"/>
      <c r="AE29" s="148"/>
      <c r="AF29" s="148"/>
      <c r="AG29" s="148" t="s">
        <v>110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>
      <c r="A30" s="155"/>
      <c r="B30" s="156"/>
      <c r="C30" s="248" t="s">
        <v>137</v>
      </c>
      <c r="D30" s="249"/>
      <c r="E30" s="249"/>
      <c r="F30" s="249"/>
      <c r="G30" s="249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48"/>
      <c r="Z30" s="148"/>
      <c r="AA30" s="148"/>
      <c r="AB30" s="148"/>
      <c r="AC30" s="148"/>
      <c r="AD30" s="148"/>
      <c r="AE30" s="148"/>
      <c r="AF30" s="148"/>
      <c r="AG30" s="148" t="s">
        <v>118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>
      <c r="A31" s="155"/>
      <c r="B31" s="156"/>
      <c r="C31" s="186" t="s">
        <v>111</v>
      </c>
      <c r="D31" s="159"/>
      <c r="E31" s="160">
        <v>1530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48"/>
      <c r="Z31" s="148"/>
      <c r="AA31" s="148"/>
      <c r="AB31" s="148"/>
      <c r="AC31" s="148"/>
      <c r="AD31" s="148"/>
      <c r="AE31" s="148"/>
      <c r="AF31" s="148"/>
      <c r="AG31" s="148" t="s">
        <v>112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>
      <c r="A32" s="168">
        <v>8</v>
      </c>
      <c r="B32" s="169" t="s">
        <v>138</v>
      </c>
      <c r="C32" s="185" t="s">
        <v>139</v>
      </c>
      <c r="D32" s="170" t="s">
        <v>106</v>
      </c>
      <c r="E32" s="171">
        <v>1530</v>
      </c>
      <c r="F32" s="172"/>
      <c r="G32" s="173">
        <f>ROUND(E32*F32,2)</f>
        <v>0</v>
      </c>
      <c r="H32" s="172">
        <v>58.83</v>
      </c>
      <c r="I32" s="173">
        <f>ROUND(E32*H32,2)</f>
        <v>90009.9</v>
      </c>
      <c r="J32" s="172">
        <v>24.57</v>
      </c>
      <c r="K32" s="173">
        <f>ROUND(E32*J32,2)</f>
        <v>37592.1</v>
      </c>
      <c r="L32" s="173">
        <v>21</v>
      </c>
      <c r="M32" s="173">
        <f>G32*(1+L32/100)</f>
        <v>0</v>
      </c>
      <c r="N32" s="171">
        <v>9.8479999999999998E-2</v>
      </c>
      <c r="O32" s="171">
        <f>ROUND(E32*N32,2)</f>
        <v>150.66999999999999</v>
      </c>
      <c r="P32" s="171">
        <v>0</v>
      </c>
      <c r="Q32" s="171">
        <f>ROUND(E32*P32,2)</f>
        <v>0</v>
      </c>
      <c r="R32" s="173" t="s">
        <v>107</v>
      </c>
      <c r="S32" s="173" t="s">
        <v>108</v>
      </c>
      <c r="T32" s="174" t="s">
        <v>108</v>
      </c>
      <c r="U32" s="158">
        <v>2.1999999999999999E-2</v>
      </c>
      <c r="V32" s="158">
        <f>ROUND(E32*U32,2)</f>
        <v>33.659999999999997</v>
      </c>
      <c r="W32" s="158"/>
      <c r="X32" s="158" t="s">
        <v>109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110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t="22.5" outlineLevel="1">
      <c r="A33" s="155"/>
      <c r="B33" s="156"/>
      <c r="C33" s="248" t="s">
        <v>140</v>
      </c>
      <c r="D33" s="249"/>
      <c r="E33" s="249"/>
      <c r="F33" s="249"/>
      <c r="G33" s="249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48"/>
      <c r="Z33" s="148"/>
      <c r="AA33" s="148"/>
      <c r="AB33" s="148"/>
      <c r="AC33" s="148"/>
      <c r="AD33" s="148"/>
      <c r="AE33" s="148"/>
      <c r="AF33" s="148"/>
      <c r="AG33" s="148" t="s">
        <v>118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75" t="str">
        <f>C33</f>
        <v>jako podklad pro nový kryt, s vyrovnáním profilu v příčném i podélném směru, s vlhčením a zhutněním, s doplněním kamenivem drceným, jeho rozprostřením a zhutněním</v>
      </c>
      <c r="BB33" s="148"/>
      <c r="BC33" s="148"/>
      <c r="BD33" s="148"/>
      <c r="BE33" s="148"/>
      <c r="BF33" s="148"/>
      <c r="BG33" s="148"/>
      <c r="BH33" s="148"/>
    </row>
    <row r="34" spans="1:60" outlineLevel="1">
      <c r="A34" s="155"/>
      <c r="B34" s="156"/>
      <c r="C34" s="186" t="s">
        <v>141</v>
      </c>
      <c r="D34" s="159"/>
      <c r="E34" s="160">
        <v>1530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8"/>
      <c r="Z34" s="148"/>
      <c r="AA34" s="148"/>
      <c r="AB34" s="148"/>
      <c r="AC34" s="148"/>
      <c r="AD34" s="148"/>
      <c r="AE34" s="148"/>
      <c r="AF34" s="148"/>
      <c r="AG34" s="148" t="s">
        <v>112</v>
      </c>
      <c r="AH34" s="148">
        <v>5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>
      <c r="A35" s="168">
        <v>9</v>
      </c>
      <c r="B35" s="169" t="s">
        <v>142</v>
      </c>
      <c r="C35" s="185" t="s">
        <v>143</v>
      </c>
      <c r="D35" s="170" t="s">
        <v>106</v>
      </c>
      <c r="E35" s="171">
        <v>1530</v>
      </c>
      <c r="F35" s="172"/>
      <c r="G35" s="173">
        <f>ROUND(E35*F35,2)</f>
        <v>0</v>
      </c>
      <c r="H35" s="172">
        <v>18.87</v>
      </c>
      <c r="I35" s="173">
        <f>ROUND(E35*H35,2)</f>
        <v>28871.1</v>
      </c>
      <c r="J35" s="172">
        <v>1.43</v>
      </c>
      <c r="K35" s="173">
        <f>ROUND(E35*J35,2)</f>
        <v>2187.9</v>
      </c>
      <c r="L35" s="173">
        <v>21</v>
      </c>
      <c r="M35" s="173">
        <f>G35*(1+L35/100)</f>
        <v>0</v>
      </c>
      <c r="N35" s="171">
        <v>6.9999999999999999E-4</v>
      </c>
      <c r="O35" s="171">
        <f>ROUND(E35*N35,2)</f>
        <v>1.07</v>
      </c>
      <c r="P35" s="171">
        <v>0</v>
      </c>
      <c r="Q35" s="171">
        <f>ROUND(E35*P35,2)</f>
        <v>0</v>
      </c>
      <c r="R35" s="173" t="s">
        <v>107</v>
      </c>
      <c r="S35" s="173" t="s">
        <v>108</v>
      </c>
      <c r="T35" s="174" t="s">
        <v>108</v>
      </c>
      <c r="U35" s="158">
        <v>2E-3</v>
      </c>
      <c r="V35" s="158">
        <f>ROUND(E35*U35,2)</f>
        <v>3.06</v>
      </c>
      <c r="W35" s="158"/>
      <c r="X35" s="158" t="s">
        <v>109</v>
      </c>
      <c r="Y35" s="148"/>
      <c r="Z35" s="148"/>
      <c r="AA35" s="148"/>
      <c r="AB35" s="148"/>
      <c r="AC35" s="148"/>
      <c r="AD35" s="148"/>
      <c r="AE35" s="148"/>
      <c r="AF35" s="148"/>
      <c r="AG35" s="148" t="s">
        <v>110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>
      <c r="A36" s="155"/>
      <c r="B36" s="156"/>
      <c r="C36" s="248" t="s">
        <v>144</v>
      </c>
      <c r="D36" s="249"/>
      <c r="E36" s="249"/>
      <c r="F36" s="249"/>
      <c r="G36" s="249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8"/>
      <c r="Z36" s="148"/>
      <c r="AA36" s="148"/>
      <c r="AB36" s="148"/>
      <c r="AC36" s="148"/>
      <c r="AD36" s="148"/>
      <c r="AE36" s="148"/>
      <c r="AF36" s="148"/>
      <c r="AG36" s="148" t="s">
        <v>118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>
      <c r="A37" s="155"/>
      <c r="B37" s="156"/>
      <c r="C37" s="186" t="s">
        <v>141</v>
      </c>
      <c r="D37" s="159"/>
      <c r="E37" s="160">
        <v>1530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48"/>
      <c r="Z37" s="148"/>
      <c r="AA37" s="148"/>
      <c r="AB37" s="148"/>
      <c r="AC37" s="148"/>
      <c r="AD37" s="148"/>
      <c r="AE37" s="148"/>
      <c r="AF37" s="148"/>
      <c r="AG37" s="148" t="s">
        <v>112</v>
      </c>
      <c r="AH37" s="148">
        <v>5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>
      <c r="A38" s="168">
        <v>10</v>
      </c>
      <c r="B38" s="169" t="s">
        <v>145</v>
      </c>
      <c r="C38" s="185" t="s">
        <v>146</v>
      </c>
      <c r="D38" s="170" t="s">
        <v>106</v>
      </c>
      <c r="E38" s="171">
        <v>1530</v>
      </c>
      <c r="F38" s="172"/>
      <c r="G38" s="173">
        <f>ROUND(E38*F38,2)</f>
        <v>0</v>
      </c>
      <c r="H38" s="172">
        <v>326.72000000000003</v>
      </c>
      <c r="I38" s="173">
        <f>ROUND(E38*H38,2)</f>
        <v>499881.6</v>
      </c>
      <c r="J38" s="172">
        <v>89.28</v>
      </c>
      <c r="K38" s="173">
        <f>ROUND(E38*J38,2)</f>
        <v>136598.39999999999</v>
      </c>
      <c r="L38" s="173">
        <v>21</v>
      </c>
      <c r="M38" s="173">
        <f>G38*(1+L38/100)</f>
        <v>0</v>
      </c>
      <c r="N38" s="171">
        <v>0.12966</v>
      </c>
      <c r="O38" s="171">
        <f>ROUND(E38*N38,2)</f>
        <v>198.38</v>
      </c>
      <c r="P38" s="171">
        <v>0</v>
      </c>
      <c r="Q38" s="171">
        <f>ROUND(E38*P38,2)</f>
        <v>0</v>
      </c>
      <c r="R38" s="173" t="s">
        <v>107</v>
      </c>
      <c r="S38" s="173" t="s">
        <v>108</v>
      </c>
      <c r="T38" s="174" t="s">
        <v>108</v>
      </c>
      <c r="U38" s="158">
        <v>7.1999999999999995E-2</v>
      </c>
      <c r="V38" s="158">
        <f>ROUND(E38*U38,2)</f>
        <v>110.16</v>
      </c>
      <c r="W38" s="158"/>
      <c r="X38" s="158" t="s">
        <v>109</v>
      </c>
      <c r="Y38" s="148"/>
      <c r="Z38" s="148"/>
      <c r="AA38" s="148"/>
      <c r="AB38" s="148"/>
      <c r="AC38" s="148"/>
      <c r="AD38" s="148"/>
      <c r="AE38" s="148"/>
      <c r="AF38" s="148"/>
      <c r="AG38" s="148" t="s">
        <v>110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>
      <c r="A39" s="155"/>
      <c r="B39" s="156"/>
      <c r="C39" s="186" t="s">
        <v>141</v>
      </c>
      <c r="D39" s="159"/>
      <c r="E39" s="160">
        <v>1530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48"/>
      <c r="Z39" s="148"/>
      <c r="AA39" s="148"/>
      <c r="AB39" s="148"/>
      <c r="AC39" s="148"/>
      <c r="AD39" s="148"/>
      <c r="AE39" s="148"/>
      <c r="AF39" s="148"/>
      <c r="AG39" s="148" t="s">
        <v>112</v>
      </c>
      <c r="AH39" s="148">
        <v>5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>
      <c r="A40" s="168">
        <v>11</v>
      </c>
      <c r="B40" s="169" t="s">
        <v>147</v>
      </c>
      <c r="C40" s="185" t="s">
        <v>148</v>
      </c>
      <c r="D40" s="170" t="s">
        <v>149</v>
      </c>
      <c r="E40" s="171">
        <v>16</v>
      </c>
      <c r="F40" s="172"/>
      <c r="G40" s="173">
        <f>ROUND(E40*F40,2)</f>
        <v>0</v>
      </c>
      <c r="H40" s="172">
        <v>1826.98</v>
      </c>
      <c r="I40" s="173">
        <f>ROUND(E40*H40,2)</f>
        <v>29231.68</v>
      </c>
      <c r="J40" s="172">
        <v>243.02</v>
      </c>
      <c r="K40" s="173">
        <f>ROUND(E40*J40,2)</f>
        <v>3888.32</v>
      </c>
      <c r="L40" s="173">
        <v>21</v>
      </c>
      <c r="M40" s="173">
        <f>G40*(1+L40/100)</f>
        <v>0</v>
      </c>
      <c r="N40" s="171">
        <v>0.41499999999999998</v>
      </c>
      <c r="O40" s="171">
        <f>ROUND(E40*N40,2)</f>
        <v>6.64</v>
      </c>
      <c r="P40" s="171">
        <v>0</v>
      </c>
      <c r="Q40" s="171">
        <f>ROUND(E40*P40,2)</f>
        <v>0</v>
      </c>
      <c r="R40" s="173" t="s">
        <v>107</v>
      </c>
      <c r="S40" s="173" t="s">
        <v>108</v>
      </c>
      <c r="T40" s="174" t="s">
        <v>108</v>
      </c>
      <c r="U40" s="158">
        <v>0.37</v>
      </c>
      <c r="V40" s="158">
        <f>ROUND(E40*U40,2)</f>
        <v>5.92</v>
      </c>
      <c r="W40" s="158"/>
      <c r="X40" s="158" t="s">
        <v>109</v>
      </c>
      <c r="Y40" s="148"/>
      <c r="Z40" s="148"/>
      <c r="AA40" s="148"/>
      <c r="AB40" s="148"/>
      <c r="AC40" s="148"/>
      <c r="AD40" s="148"/>
      <c r="AE40" s="148"/>
      <c r="AF40" s="148"/>
      <c r="AG40" s="148" t="s">
        <v>110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>
      <c r="A41" s="155"/>
      <c r="B41" s="156"/>
      <c r="C41" s="186" t="s">
        <v>150</v>
      </c>
      <c r="D41" s="159"/>
      <c r="E41" s="160">
        <v>16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48"/>
      <c r="Z41" s="148"/>
      <c r="AA41" s="148"/>
      <c r="AB41" s="148"/>
      <c r="AC41" s="148"/>
      <c r="AD41" s="148"/>
      <c r="AE41" s="148"/>
      <c r="AF41" s="148"/>
      <c r="AG41" s="148" t="s">
        <v>112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>
      <c r="A42" s="162" t="s">
        <v>102</v>
      </c>
      <c r="B42" s="163" t="s">
        <v>65</v>
      </c>
      <c r="C42" s="184" t="s">
        <v>66</v>
      </c>
      <c r="D42" s="164"/>
      <c r="E42" s="165"/>
      <c r="F42" s="166"/>
      <c r="G42" s="166">
        <f>SUMIF(AG43:AG50,"&lt;&gt;NOR",G43:G50)</f>
        <v>0</v>
      </c>
      <c r="H42" s="166"/>
      <c r="I42" s="166">
        <f>SUM(I43:I50)</f>
        <v>43424.55</v>
      </c>
      <c r="J42" s="166"/>
      <c r="K42" s="166">
        <f>SUM(K43:K50)</f>
        <v>42586.75</v>
      </c>
      <c r="L42" s="166"/>
      <c r="M42" s="166">
        <f>SUM(M43:M50)</f>
        <v>0</v>
      </c>
      <c r="N42" s="165"/>
      <c r="O42" s="165">
        <f>SUM(O43:O50)</f>
        <v>27.810000000000006</v>
      </c>
      <c r="P42" s="165"/>
      <c r="Q42" s="165">
        <f>SUM(Q43:Q50)</f>
        <v>0</v>
      </c>
      <c r="R42" s="166"/>
      <c r="S42" s="166"/>
      <c r="T42" s="167"/>
      <c r="U42" s="161"/>
      <c r="V42" s="161">
        <f>SUM(V43:V50)</f>
        <v>74.55</v>
      </c>
      <c r="W42" s="161"/>
      <c r="X42" s="161"/>
      <c r="AG42" t="s">
        <v>103</v>
      </c>
    </row>
    <row r="43" spans="1:60" outlineLevel="1">
      <c r="A43" s="168">
        <v>12</v>
      </c>
      <c r="B43" s="169" t="s">
        <v>151</v>
      </c>
      <c r="C43" s="185" t="s">
        <v>152</v>
      </c>
      <c r="D43" s="170" t="s">
        <v>153</v>
      </c>
      <c r="E43" s="171">
        <v>1</v>
      </c>
      <c r="F43" s="172"/>
      <c r="G43" s="173">
        <f>ROUND(E43*F43,2)</f>
        <v>0</v>
      </c>
      <c r="H43" s="172">
        <v>8617.82</v>
      </c>
      <c r="I43" s="173">
        <f>ROUND(E43*H43,2)</f>
        <v>8617.82</v>
      </c>
      <c r="J43" s="172">
        <v>12162.18</v>
      </c>
      <c r="K43" s="173">
        <f>ROUND(E43*J43,2)</f>
        <v>12162.18</v>
      </c>
      <c r="L43" s="173">
        <v>21</v>
      </c>
      <c r="M43" s="173">
        <f>G43*(1+L43/100)</f>
        <v>0</v>
      </c>
      <c r="N43" s="171">
        <v>7.0269399999999997</v>
      </c>
      <c r="O43" s="171">
        <f>ROUND(E43*N43,2)</f>
        <v>7.03</v>
      </c>
      <c r="P43" s="171">
        <v>0</v>
      </c>
      <c r="Q43" s="171">
        <f>ROUND(E43*P43,2)</f>
        <v>0</v>
      </c>
      <c r="R43" s="173" t="s">
        <v>107</v>
      </c>
      <c r="S43" s="173" t="s">
        <v>108</v>
      </c>
      <c r="T43" s="174" t="s">
        <v>108</v>
      </c>
      <c r="U43" s="158">
        <v>21.213999999999999</v>
      </c>
      <c r="V43" s="158">
        <f>ROUND(E43*U43,2)</f>
        <v>21.21</v>
      </c>
      <c r="W43" s="158"/>
      <c r="X43" s="158" t="s">
        <v>109</v>
      </c>
      <c r="Y43" s="148"/>
      <c r="Z43" s="148"/>
      <c r="AA43" s="148"/>
      <c r="AB43" s="148"/>
      <c r="AC43" s="148"/>
      <c r="AD43" s="148"/>
      <c r="AE43" s="148"/>
      <c r="AF43" s="148"/>
      <c r="AG43" s="148" t="s">
        <v>110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>
      <c r="A44" s="155"/>
      <c r="B44" s="156"/>
      <c r="C44" s="248" t="s">
        <v>154</v>
      </c>
      <c r="D44" s="249"/>
      <c r="E44" s="249"/>
      <c r="F44" s="249"/>
      <c r="G44" s="249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48"/>
      <c r="Z44" s="148"/>
      <c r="AA44" s="148"/>
      <c r="AB44" s="148"/>
      <c r="AC44" s="148"/>
      <c r="AD44" s="148"/>
      <c r="AE44" s="148"/>
      <c r="AF44" s="148"/>
      <c r="AG44" s="148" t="s">
        <v>118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75" t="str">
        <f>C44</f>
        <v>do malty cementové, spárování zdiva maltou cementovou, římsy z betonu železového B 12,5, zřízení bednění a jeho odstranění,</v>
      </c>
      <c r="BB44" s="148"/>
      <c r="BC44" s="148"/>
      <c r="BD44" s="148"/>
      <c r="BE44" s="148"/>
      <c r="BF44" s="148"/>
      <c r="BG44" s="148"/>
      <c r="BH44" s="148"/>
    </row>
    <row r="45" spans="1:60" outlineLevel="1">
      <c r="A45" s="168">
        <v>13</v>
      </c>
      <c r="B45" s="169" t="s">
        <v>155</v>
      </c>
      <c r="C45" s="185" t="s">
        <v>156</v>
      </c>
      <c r="D45" s="170" t="s">
        <v>153</v>
      </c>
      <c r="E45" s="171">
        <v>1</v>
      </c>
      <c r="F45" s="172"/>
      <c r="G45" s="173">
        <f>ROUND(E45*F45,2)</f>
        <v>0</v>
      </c>
      <c r="H45" s="172">
        <v>21209.13</v>
      </c>
      <c r="I45" s="173">
        <f>ROUND(E45*H45,2)</f>
        <v>21209.13</v>
      </c>
      <c r="J45" s="172">
        <v>26140.87</v>
      </c>
      <c r="K45" s="173">
        <f>ROUND(E45*J45,2)</f>
        <v>26140.87</v>
      </c>
      <c r="L45" s="173">
        <v>21</v>
      </c>
      <c r="M45" s="173">
        <f>G45*(1+L45/100)</f>
        <v>0</v>
      </c>
      <c r="N45" s="171">
        <v>16.01276</v>
      </c>
      <c r="O45" s="171">
        <f>ROUND(E45*N45,2)</f>
        <v>16.010000000000002</v>
      </c>
      <c r="P45" s="171">
        <v>0</v>
      </c>
      <c r="Q45" s="171">
        <f>ROUND(E45*P45,2)</f>
        <v>0</v>
      </c>
      <c r="R45" s="173" t="s">
        <v>107</v>
      </c>
      <c r="S45" s="173" t="s">
        <v>108</v>
      </c>
      <c r="T45" s="174" t="s">
        <v>108</v>
      </c>
      <c r="U45" s="158">
        <v>45.262</v>
      </c>
      <c r="V45" s="158">
        <f>ROUND(E45*U45,2)</f>
        <v>45.26</v>
      </c>
      <c r="W45" s="158"/>
      <c r="X45" s="158" t="s">
        <v>109</v>
      </c>
      <c r="Y45" s="148"/>
      <c r="Z45" s="148"/>
      <c r="AA45" s="148"/>
      <c r="AB45" s="148"/>
      <c r="AC45" s="148"/>
      <c r="AD45" s="148"/>
      <c r="AE45" s="148"/>
      <c r="AF45" s="148"/>
      <c r="AG45" s="148" t="s">
        <v>110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ht="22.5" outlineLevel="1">
      <c r="A46" s="155"/>
      <c r="B46" s="156"/>
      <c r="C46" s="248" t="s">
        <v>157</v>
      </c>
      <c r="D46" s="249"/>
      <c r="E46" s="249"/>
      <c r="F46" s="249"/>
      <c r="G46" s="249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48"/>
      <c r="Z46" s="148"/>
      <c r="AA46" s="148"/>
      <c r="AB46" s="148"/>
      <c r="AC46" s="148"/>
      <c r="AD46" s="148"/>
      <c r="AE46" s="148"/>
      <c r="AF46" s="148"/>
      <c r="AG46" s="148" t="s">
        <v>118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75" t="str">
        <f>C46</f>
        <v>dlažba dna jímky z lomového kamene tl. 25 cm, do lože z cementové malty, vyplnění spár a vyspárování dlažby dna jímky cementovou maltou, vyspárování zdiva z lomového kamene cementovou maltou,</v>
      </c>
      <c r="BB46" s="148"/>
      <c r="BC46" s="148"/>
      <c r="BD46" s="148"/>
      <c r="BE46" s="148"/>
      <c r="BF46" s="148"/>
      <c r="BG46" s="148"/>
      <c r="BH46" s="148"/>
    </row>
    <row r="47" spans="1:60" outlineLevel="1">
      <c r="A47" s="168">
        <v>14</v>
      </c>
      <c r="B47" s="169" t="s">
        <v>158</v>
      </c>
      <c r="C47" s="185" t="s">
        <v>159</v>
      </c>
      <c r="D47" s="170" t="s">
        <v>149</v>
      </c>
      <c r="E47" s="171">
        <v>5</v>
      </c>
      <c r="F47" s="172"/>
      <c r="G47" s="173">
        <f>ROUND(E47*F47,2)</f>
        <v>0</v>
      </c>
      <c r="H47" s="172">
        <v>673.26</v>
      </c>
      <c r="I47" s="173">
        <f>ROUND(E47*H47,2)</f>
        <v>3366.3</v>
      </c>
      <c r="J47" s="172">
        <v>856.74</v>
      </c>
      <c r="K47" s="173">
        <f>ROUND(E47*J47,2)</f>
        <v>4283.7</v>
      </c>
      <c r="L47" s="173">
        <v>21</v>
      </c>
      <c r="M47" s="173">
        <f>G47*(1+L47/100)</f>
        <v>0</v>
      </c>
      <c r="N47" s="171">
        <v>0.65139000000000002</v>
      </c>
      <c r="O47" s="171">
        <f>ROUND(E47*N47,2)</f>
        <v>3.26</v>
      </c>
      <c r="P47" s="171">
        <v>0</v>
      </c>
      <c r="Q47" s="171">
        <f>ROUND(E47*P47,2)</f>
        <v>0</v>
      </c>
      <c r="R47" s="173" t="s">
        <v>107</v>
      </c>
      <c r="S47" s="173" t="s">
        <v>108</v>
      </c>
      <c r="T47" s="174" t="s">
        <v>108</v>
      </c>
      <c r="U47" s="158">
        <v>1.615</v>
      </c>
      <c r="V47" s="158">
        <f>ROUND(E47*U47,2)</f>
        <v>8.08</v>
      </c>
      <c r="W47" s="158"/>
      <c r="X47" s="158" t="s">
        <v>109</v>
      </c>
      <c r="Y47" s="148"/>
      <c r="Z47" s="148"/>
      <c r="AA47" s="148"/>
      <c r="AB47" s="148"/>
      <c r="AC47" s="148"/>
      <c r="AD47" s="148"/>
      <c r="AE47" s="148"/>
      <c r="AF47" s="148"/>
      <c r="AG47" s="148" t="s">
        <v>110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>
      <c r="A48" s="155"/>
      <c r="B48" s="156"/>
      <c r="C48" s="248" t="s">
        <v>160</v>
      </c>
      <c r="D48" s="249"/>
      <c r="E48" s="249"/>
      <c r="F48" s="249"/>
      <c r="G48" s="249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8"/>
      <c r="Z48" s="148"/>
      <c r="AA48" s="148"/>
      <c r="AB48" s="148"/>
      <c r="AC48" s="148"/>
      <c r="AD48" s="148"/>
      <c r="AE48" s="148"/>
      <c r="AF48" s="148"/>
      <c r="AG48" s="148" t="s">
        <v>118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75" t="str">
        <f>C48</f>
        <v>včetně podkladní vrstvy ze štěrkopísku a podkladní vrstvy (lože) z betonu prostého, uložení trub. Bez dodání trub.</v>
      </c>
      <c r="BB48" s="148"/>
      <c r="BC48" s="148"/>
      <c r="BD48" s="148"/>
      <c r="BE48" s="148"/>
      <c r="BF48" s="148"/>
      <c r="BG48" s="148"/>
      <c r="BH48" s="148"/>
    </row>
    <row r="49" spans="1:60" outlineLevel="1">
      <c r="A49" s="168">
        <v>15</v>
      </c>
      <c r="B49" s="169" t="s">
        <v>161</v>
      </c>
      <c r="C49" s="185" t="s">
        <v>162</v>
      </c>
      <c r="D49" s="170" t="s">
        <v>153</v>
      </c>
      <c r="E49" s="171">
        <v>2.02</v>
      </c>
      <c r="F49" s="172"/>
      <c r="G49" s="173">
        <f>ROUND(E49*F49,2)</f>
        <v>0</v>
      </c>
      <c r="H49" s="172">
        <v>5065</v>
      </c>
      <c r="I49" s="173">
        <f>ROUND(E49*H49,2)</f>
        <v>10231.299999999999</v>
      </c>
      <c r="J49" s="172">
        <v>0</v>
      </c>
      <c r="K49" s="173">
        <f>ROUND(E49*J49,2)</f>
        <v>0</v>
      </c>
      <c r="L49" s="173">
        <v>21</v>
      </c>
      <c r="M49" s="173">
        <f>G49*(1+L49/100)</f>
        <v>0</v>
      </c>
      <c r="N49" s="171">
        <v>0.749</v>
      </c>
      <c r="O49" s="171">
        <f>ROUND(E49*N49,2)</f>
        <v>1.51</v>
      </c>
      <c r="P49" s="171">
        <v>0</v>
      </c>
      <c r="Q49" s="171">
        <f>ROUND(E49*P49,2)</f>
        <v>0</v>
      </c>
      <c r="R49" s="173" t="s">
        <v>163</v>
      </c>
      <c r="S49" s="173" t="s">
        <v>108</v>
      </c>
      <c r="T49" s="174" t="s">
        <v>108</v>
      </c>
      <c r="U49" s="158">
        <v>0</v>
      </c>
      <c r="V49" s="158">
        <f>ROUND(E49*U49,2)</f>
        <v>0</v>
      </c>
      <c r="W49" s="158"/>
      <c r="X49" s="158" t="s">
        <v>164</v>
      </c>
      <c r="Y49" s="148"/>
      <c r="Z49" s="148"/>
      <c r="AA49" s="148"/>
      <c r="AB49" s="148"/>
      <c r="AC49" s="148"/>
      <c r="AD49" s="148"/>
      <c r="AE49" s="148"/>
      <c r="AF49" s="148"/>
      <c r="AG49" s="148" t="s">
        <v>165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>
      <c r="A50" s="155"/>
      <c r="B50" s="156"/>
      <c r="C50" s="186" t="s">
        <v>166</v>
      </c>
      <c r="D50" s="159"/>
      <c r="E50" s="160">
        <v>2.02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48"/>
      <c r="Z50" s="148"/>
      <c r="AA50" s="148"/>
      <c r="AB50" s="148"/>
      <c r="AC50" s="148"/>
      <c r="AD50" s="148"/>
      <c r="AE50" s="148"/>
      <c r="AF50" s="148"/>
      <c r="AG50" s="148" t="s">
        <v>112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>
      <c r="A51" s="162" t="s">
        <v>102</v>
      </c>
      <c r="B51" s="163" t="s">
        <v>67</v>
      </c>
      <c r="C51" s="184" t="s">
        <v>68</v>
      </c>
      <c r="D51" s="164"/>
      <c r="E51" s="165"/>
      <c r="F51" s="166"/>
      <c r="G51" s="166">
        <f>SUMIF(AG52:AG55,"&lt;&gt;NOR",G52:G55)</f>
        <v>0</v>
      </c>
      <c r="H51" s="166"/>
      <c r="I51" s="166">
        <f>SUM(I52:I55)</f>
        <v>0</v>
      </c>
      <c r="J51" s="166"/>
      <c r="K51" s="166">
        <f>SUM(K52:K55)</f>
        <v>59083.5</v>
      </c>
      <c r="L51" s="166"/>
      <c r="M51" s="166">
        <f>SUM(M52:M55)</f>
        <v>0</v>
      </c>
      <c r="N51" s="165"/>
      <c r="O51" s="165">
        <f>SUM(O52:O55)</f>
        <v>0</v>
      </c>
      <c r="P51" s="165"/>
      <c r="Q51" s="165">
        <f>SUM(Q52:Q55)</f>
        <v>64.260000000000005</v>
      </c>
      <c r="R51" s="166"/>
      <c r="S51" s="166"/>
      <c r="T51" s="167"/>
      <c r="U51" s="161"/>
      <c r="V51" s="161">
        <f>SUM(V52:V55)</f>
        <v>23.97</v>
      </c>
      <c r="W51" s="161"/>
      <c r="X51" s="161"/>
      <c r="AG51" t="s">
        <v>103</v>
      </c>
    </row>
    <row r="52" spans="1:60" ht="22.5" outlineLevel="1">
      <c r="A52" s="168">
        <v>16</v>
      </c>
      <c r="B52" s="169" t="s">
        <v>167</v>
      </c>
      <c r="C52" s="185" t="s">
        <v>168</v>
      </c>
      <c r="D52" s="170" t="s">
        <v>149</v>
      </c>
      <c r="E52" s="171">
        <v>510</v>
      </c>
      <c r="F52" s="172"/>
      <c r="G52" s="173">
        <f>ROUND(E52*F52,2)</f>
        <v>0</v>
      </c>
      <c r="H52" s="172">
        <v>0</v>
      </c>
      <c r="I52" s="173">
        <f>ROUND(E52*H52,2)</f>
        <v>0</v>
      </c>
      <c r="J52" s="172">
        <v>87.7</v>
      </c>
      <c r="K52" s="173">
        <f>ROUND(E52*J52,2)</f>
        <v>44727</v>
      </c>
      <c r="L52" s="173">
        <v>21</v>
      </c>
      <c r="M52" s="173">
        <f>G52*(1+L52/100)</f>
        <v>0</v>
      </c>
      <c r="N52" s="171">
        <v>0</v>
      </c>
      <c r="O52" s="171">
        <f>ROUND(E52*N52,2)</f>
        <v>0</v>
      </c>
      <c r="P52" s="171">
        <v>0</v>
      </c>
      <c r="Q52" s="171">
        <f>ROUND(E52*P52,2)</f>
        <v>0</v>
      </c>
      <c r="R52" s="173" t="s">
        <v>116</v>
      </c>
      <c r="S52" s="173" t="s">
        <v>108</v>
      </c>
      <c r="T52" s="174" t="s">
        <v>108</v>
      </c>
      <c r="U52" s="158">
        <v>1.4E-2</v>
      </c>
      <c r="V52" s="158">
        <f>ROUND(E52*U52,2)</f>
        <v>7.14</v>
      </c>
      <c r="W52" s="158"/>
      <c r="X52" s="158" t="s">
        <v>109</v>
      </c>
      <c r="Y52" s="148"/>
      <c r="Z52" s="148"/>
      <c r="AA52" s="148"/>
      <c r="AB52" s="148"/>
      <c r="AC52" s="148"/>
      <c r="AD52" s="148"/>
      <c r="AE52" s="148"/>
      <c r="AF52" s="148"/>
      <c r="AG52" s="148" t="s">
        <v>110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ht="22.5" outlineLevel="1">
      <c r="A53" s="155"/>
      <c r="B53" s="156"/>
      <c r="C53" s="248" t="s">
        <v>169</v>
      </c>
      <c r="D53" s="249"/>
      <c r="E53" s="249"/>
      <c r="F53" s="249"/>
      <c r="G53" s="249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48"/>
      <c r="Z53" s="148"/>
      <c r="AA53" s="148"/>
      <c r="AB53" s="148"/>
      <c r="AC53" s="148"/>
      <c r="AD53" s="148"/>
      <c r="AE53" s="148"/>
      <c r="AF53" s="148"/>
      <c r="AG53" s="148" t="s">
        <v>118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75" t="str">
        <f>C53</f>
        <v>komunikací v suchu nebo ve vodě, s odstraněním travnatého porostu nebo nánosu, s úpravou dna a svahů do předepsaného profilu, s odklizením na vzdálenost do 10 m nebo s naložením na dopravní prostředek,</v>
      </c>
      <c r="BB53" s="148"/>
      <c r="BC53" s="148"/>
      <c r="BD53" s="148"/>
      <c r="BE53" s="148"/>
      <c r="BF53" s="148"/>
      <c r="BG53" s="148"/>
      <c r="BH53" s="148"/>
    </row>
    <row r="54" spans="1:60" outlineLevel="1">
      <c r="A54" s="168">
        <v>17</v>
      </c>
      <c r="B54" s="169" t="s">
        <v>170</v>
      </c>
      <c r="C54" s="185" t="s">
        <v>171</v>
      </c>
      <c r="D54" s="170" t="s">
        <v>106</v>
      </c>
      <c r="E54" s="171">
        <v>255</v>
      </c>
      <c r="F54" s="172"/>
      <c r="G54" s="173">
        <f>ROUND(E54*F54,2)</f>
        <v>0</v>
      </c>
      <c r="H54" s="172">
        <v>0</v>
      </c>
      <c r="I54" s="173">
        <f>ROUND(E54*H54,2)</f>
        <v>0</v>
      </c>
      <c r="J54" s="172">
        <v>56.3</v>
      </c>
      <c r="K54" s="173">
        <f>ROUND(E54*J54,2)</f>
        <v>14356.5</v>
      </c>
      <c r="L54" s="173">
        <v>21</v>
      </c>
      <c r="M54" s="173">
        <f>G54*(1+L54/100)</f>
        <v>0</v>
      </c>
      <c r="N54" s="171">
        <v>0</v>
      </c>
      <c r="O54" s="171">
        <f>ROUND(E54*N54,2)</f>
        <v>0</v>
      </c>
      <c r="P54" s="171">
        <v>0.252</v>
      </c>
      <c r="Q54" s="171">
        <f>ROUND(E54*P54,2)</f>
        <v>64.260000000000005</v>
      </c>
      <c r="R54" s="173" t="s">
        <v>107</v>
      </c>
      <c r="S54" s="173" t="s">
        <v>108</v>
      </c>
      <c r="T54" s="174" t="s">
        <v>108</v>
      </c>
      <c r="U54" s="158">
        <v>6.6000000000000003E-2</v>
      </c>
      <c r="V54" s="158">
        <f>ROUND(E54*U54,2)</f>
        <v>16.829999999999998</v>
      </c>
      <c r="W54" s="158"/>
      <c r="X54" s="158" t="s">
        <v>109</v>
      </c>
      <c r="Y54" s="148"/>
      <c r="Z54" s="148"/>
      <c r="AA54" s="148"/>
      <c r="AB54" s="148"/>
      <c r="AC54" s="148"/>
      <c r="AD54" s="148"/>
      <c r="AE54" s="148"/>
      <c r="AF54" s="148"/>
      <c r="AG54" s="148" t="s">
        <v>110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>
      <c r="A55" s="155"/>
      <c r="B55" s="156"/>
      <c r="C55" s="186" t="s">
        <v>172</v>
      </c>
      <c r="D55" s="159"/>
      <c r="E55" s="160">
        <v>255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48"/>
      <c r="Z55" s="148"/>
      <c r="AA55" s="148"/>
      <c r="AB55" s="148"/>
      <c r="AC55" s="148"/>
      <c r="AD55" s="148"/>
      <c r="AE55" s="148"/>
      <c r="AF55" s="148"/>
      <c r="AG55" s="148" t="s">
        <v>112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>
      <c r="A56" s="162" t="s">
        <v>102</v>
      </c>
      <c r="B56" s="163" t="s">
        <v>69</v>
      </c>
      <c r="C56" s="184" t="s">
        <v>70</v>
      </c>
      <c r="D56" s="164"/>
      <c r="E56" s="165"/>
      <c r="F56" s="166"/>
      <c r="G56" s="166">
        <f>SUMIF(AG57:AG58,"&lt;&gt;NOR",G57:G58)</f>
        <v>0</v>
      </c>
      <c r="H56" s="166"/>
      <c r="I56" s="166">
        <f>SUM(I57:I58)</f>
        <v>0</v>
      </c>
      <c r="J56" s="166"/>
      <c r="K56" s="166">
        <f>SUM(K57:K58)</f>
        <v>39754.61</v>
      </c>
      <c r="L56" s="166"/>
      <c r="M56" s="166">
        <f>SUM(M57:M58)</f>
        <v>0</v>
      </c>
      <c r="N56" s="165"/>
      <c r="O56" s="165">
        <f>SUM(O57:O58)</f>
        <v>0</v>
      </c>
      <c r="P56" s="165"/>
      <c r="Q56" s="165">
        <f>SUM(Q57:Q58)</f>
        <v>0</v>
      </c>
      <c r="R56" s="166"/>
      <c r="S56" s="166"/>
      <c r="T56" s="167"/>
      <c r="U56" s="161"/>
      <c r="V56" s="161">
        <f>SUM(V57:V58)</f>
        <v>9.3800000000000008</v>
      </c>
      <c r="W56" s="161"/>
      <c r="X56" s="161"/>
      <c r="AG56" t="s">
        <v>103</v>
      </c>
    </row>
    <row r="57" spans="1:60" outlineLevel="1">
      <c r="A57" s="168">
        <v>18</v>
      </c>
      <c r="B57" s="169" t="s">
        <v>173</v>
      </c>
      <c r="C57" s="185" t="s">
        <v>174</v>
      </c>
      <c r="D57" s="170" t="s">
        <v>175</v>
      </c>
      <c r="E57" s="171">
        <v>586.35122999999999</v>
      </c>
      <c r="F57" s="172"/>
      <c r="G57" s="173">
        <f>ROUND(E57*F57,2)</f>
        <v>0</v>
      </c>
      <c r="H57" s="172">
        <v>0</v>
      </c>
      <c r="I57" s="173">
        <f>ROUND(E57*H57,2)</f>
        <v>0</v>
      </c>
      <c r="J57" s="172">
        <v>67.8</v>
      </c>
      <c r="K57" s="173">
        <f>ROUND(E57*J57,2)</f>
        <v>39754.61</v>
      </c>
      <c r="L57" s="173">
        <v>21</v>
      </c>
      <c r="M57" s="173">
        <f>G57*(1+L57/100)</f>
        <v>0</v>
      </c>
      <c r="N57" s="171">
        <v>0</v>
      </c>
      <c r="O57" s="171">
        <f>ROUND(E57*N57,2)</f>
        <v>0</v>
      </c>
      <c r="P57" s="171">
        <v>0</v>
      </c>
      <c r="Q57" s="171">
        <f>ROUND(E57*P57,2)</f>
        <v>0</v>
      </c>
      <c r="R57" s="173" t="s">
        <v>107</v>
      </c>
      <c r="S57" s="173" t="s">
        <v>108</v>
      </c>
      <c r="T57" s="174" t="s">
        <v>108</v>
      </c>
      <c r="U57" s="158">
        <v>1.6E-2</v>
      </c>
      <c r="V57" s="158">
        <f>ROUND(E57*U57,2)</f>
        <v>9.3800000000000008</v>
      </c>
      <c r="W57" s="158"/>
      <c r="X57" s="158" t="s">
        <v>176</v>
      </c>
      <c r="Y57" s="148"/>
      <c r="Z57" s="148"/>
      <c r="AA57" s="148"/>
      <c r="AB57" s="148"/>
      <c r="AC57" s="148"/>
      <c r="AD57" s="148"/>
      <c r="AE57" s="148"/>
      <c r="AF57" s="148"/>
      <c r="AG57" s="148" t="s">
        <v>177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>
      <c r="A58" s="155"/>
      <c r="B58" s="156"/>
      <c r="C58" s="248" t="s">
        <v>178</v>
      </c>
      <c r="D58" s="249"/>
      <c r="E58" s="249"/>
      <c r="F58" s="249"/>
      <c r="G58" s="249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8"/>
      <c r="Z58" s="148"/>
      <c r="AA58" s="148"/>
      <c r="AB58" s="148"/>
      <c r="AC58" s="148"/>
      <c r="AD58" s="148"/>
      <c r="AE58" s="148"/>
      <c r="AF58" s="148"/>
      <c r="AG58" s="148" t="s">
        <v>118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>
      <c r="A59" s="162" t="s">
        <v>102</v>
      </c>
      <c r="B59" s="163" t="s">
        <v>71</v>
      </c>
      <c r="C59" s="184" t="s">
        <v>72</v>
      </c>
      <c r="D59" s="164"/>
      <c r="E59" s="165"/>
      <c r="F59" s="166"/>
      <c r="G59" s="166">
        <f>SUMIF(AG60:AG65,"&lt;&gt;NOR",G60:G65)</f>
        <v>0</v>
      </c>
      <c r="H59" s="166"/>
      <c r="I59" s="166">
        <f>SUM(I60:I65)</f>
        <v>0</v>
      </c>
      <c r="J59" s="166"/>
      <c r="K59" s="166">
        <f>SUM(K60:K65)</f>
        <v>322451.78000000003</v>
      </c>
      <c r="L59" s="166"/>
      <c r="M59" s="166">
        <f>SUM(M60:M65)</f>
        <v>0</v>
      </c>
      <c r="N59" s="165"/>
      <c r="O59" s="165">
        <f>SUM(O60:O65)</f>
        <v>0</v>
      </c>
      <c r="P59" s="165"/>
      <c r="Q59" s="165">
        <f>SUM(Q60:Q65)</f>
        <v>0</v>
      </c>
      <c r="R59" s="166"/>
      <c r="S59" s="166"/>
      <c r="T59" s="167"/>
      <c r="U59" s="161"/>
      <c r="V59" s="161">
        <f>SUM(V60:V65)</f>
        <v>43.699999999999996</v>
      </c>
      <c r="W59" s="161"/>
      <c r="X59" s="161"/>
      <c r="AG59" t="s">
        <v>103</v>
      </c>
    </row>
    <row r="60" spans="1:60" ht="22.5" outlineLevel="1">
      <c r="A60" s="176">
        <v>19</v>
      </c>
      <c r="B60" s="177" t="s">
        <v>179</v>
      </c>
      <c r="C60" s="187" t="s">
        <v>180</v>
      </c>
      <c r="D60" s="178" t="s">
        <v>175</v>
      </c>
      <c r="E60" s="179">
        <v>400.86</v>
      </c>
      <c r="F60" s="180"/>
      <c r="G60" s="181">
        <f>ROUND(E60*F60,2)</f>
        <v>0</v>
      </c>
      <c r="H60" s="180">
        <v>0</v>
      </c>
      <c r="I60" s="181">
        <f>ROUND(E60*H60,2)</f>
        <v>0</v>
      </c>
      <c r="J60" s="180">
        <v>48.4</v>
      </c>
      <c r="K60" s="181">
        <f>ROUND(E60*J60,2)</f>
        <v>19401.62</v>
      </c>
      <c r="L60" s="181">
        <v>21</v>
      </c>
      <c r="M60" s="181">
        <f>G60*(1+L60/100)</f>
        <v>0</v>
      </c>
      <c r="N60" s="179">
        <v>0</v>
      </c>
      <c r="O60" s="179">
        <f>ROUND(E60*N60,2)</f>
        <v>0</v>
      </c>
      <c r="P60" s="179">
        <v>0</v>
      </c>
      <c r="Q60" s="179">
        <f>ROUND(E60*P60,2)</f>
        <v>0</v>
      </c>
      <c r="R60" s="181" t="s">
        <v>107</v>
      </c>
      <c r="S60" s="181" t="s">
        <v>108</v>
      </c>
      <c r="T60" s="182" t="s">
        <v>108</v>
      </c>
      <c r="U60" s="158">
        <v>0.01</v>
      </c>
      <c r="V60" s="158">
        <f>ROUND(E60*U60,2)</f>
        <v>4.01</v>
      </c>
      <c r="W60" s="158"/>
      <c r="X60" s="158" t="s">
        <v>181</v>
      </c>
      <c r="Y60" s="148"/>
      <c r="Z60" s="148"/>
      <c r="AA60" s="148"/>
      <c r="AB60" s="148"/>
      <c r="AC60" s="148"/>
      <c r="AD60" s="148"/>
      <c r="AE60" s="148"/>
      <c r="AF60" s="148"/>
      <c r="AG60" s="148" t="s">
        <v>182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1">
      <c r="A61" s="176">
        <v>20</v>
      </c>
      <c r="B61" s="177" t="s">
        <v>183</v>
      </c>
      <c r="C61" s="187" t="s">
        <v>184</v>
      </c>
      <c r="D61" s="178" t="s">
        <v>175</v>
      </c>
      <c r="E61" s="179">
        <v>3607.74</v>
      </c>
      <c r="F61" s="180"/>
      <c r="G61" s="181">
        <f>ROUND(E61*F61,2)</f>
        <v>0</v>
      </c>
      <c r="H61" s="180">
        <v>0</v>
      </c>
      <c r="I61" s="181">
        <f>ROUND(E61*H61,2)</f>
        <v>0</v>
      </c>
      <c r="J61" s="180">
        <v>12</v>
      </c>
      <c r="K61" s="181">
        <f>ROUND(E61*J61,2)</f>
        <v>43292.88</v>
      </c>
      <c r="L61" s="181">
        <v>21</v>
      </c>
      <c r="M61" s="181">
        <f>G61*(1+L61/100)</f>
        <v>0</v>
      </c>
      <c r="N61" s="179">
        <v>0</v>
      </c>
      <c r="O61" s="179">
        <f>ROUND(E61*N61,2)</f>
        <v>0</v>
      </c>
      <c r="P61" s="179">
        <v>0</v>
      </c>
      <c r="Q61" s="179">
        <f>ROUND(E61*P61,2)</f>
        <v>0</v>
      </c>
      <c r="R61" s="181" t="s">
        <v>107</v>
      </c>
      <c r="S61" s="181" t="s">
        <v>108</v>
      </c>
      <c r="T61" s="182" t="s">
        <v>108</v>
      </c>
      <c r="U61" s="158">
        <v>0</v>
      </c>
      <c r="V61" s="158">
        <f>ROUND(E61*U61,2)</f>
        <v>0</v>
      </c>
      <c r="W61" s="158"/>
      <c r="X61" s="158" t="s">
        <v>181</v>
      </c>
      <c r="Y61" s="148"/>
      <c r="Z61" s="148"/>
      <c r="AA61" s="148"/>
      <c r="AB61" s="148"/>
      <c r="AC61" s="148"/>
      <c r="AD61" s="148"/>
      <c r="AE61" s="148"/>
      <c r="AF61" s="148"/>
      <c r="AG61" s="148" t="s">
        <v>182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>
      <c r="A62" s="168">
        <v>21</v>
      </c>
      <c r="B62" s="169" t="s">
        <v>185</v>
      </c>
      <c r="C62" s="185" t="s">
        <v>186</v>
      </c>
      <c r="D62" s="170" t="s">
        <v>175</v>
      </c>
      <c r="E62" s="171">
        <v>400.86</v>
      </c>
      <c r="F62" s="172"/>
      <c r="G62" s="173">
        <f>ROUND(E62*F62,2)</f>
        <v>0</v>
      </c>
      <c r="H62" s="172">
        <v>0</v>
      </c>
      <c r="I62" s="173">
        <f>ROUND(E62*H62,2)</f>
        <v>0</v>
      </c>
      <c r="J62" s="172">
        <v>148</v>
      </c>
      <c r="K62" s="173">
        <f>ROUND(E62*J62,2)</f>
        <v>59327.28</v>
      </c>
      <c r="L62" s="173">
        <v>21</v>
      </c>
      <c r="M62" s="173">
        <f>G62*(1+L62/100)</f>
        <v>0</v>
      </c>
      <c r="N62" s="171">
        <v>0</v>
      </c>
      <c r="O62" s="171">
        <f>ROUND(E62*N62,2)</f>
        <v>0</v>
      </c>
      <c r="P62" s="171">
        <v>0</v>
      </c>
      <c r="Q62" s="171">
        <f>ROUND(E62*P62,2)</f>
        <v>0</v>
      </c>
      <c r="R62" s="173" t="s">
        <v>107</v>
      </c>
      <c r="S62" s="173" t="s">
        <v>108</v>
      </c>
      <c r="T62" s="174" t="s">
        <v>108</v>
      </c>
      <c r="U62" s="158">
        <v>9.9000000000000005E-2</v>
      </c>
      <c r="V62" s="158">
        <f>ROUND(E62*U62,2)</f>
        <v>39.69</v>
      </c>
      <c r="W62" s="158"/>
      <c r="X62" s="158" t="s">
        <v>181</v>
      </c>
      <c r="Y62" s="148"/>
      <c r="Z62" s="148"/>
      <c r="AA62" s="148"/>
      <c r="AB62" s="148"/>
      <c r="AC62" s="148"/>
      <c r="AD62" s="148"/>
      <c r="AE62" s="148"/>
      <c r="AF62" s="148"/>
      <c r="AG62" s="148" t="s">
        <v>182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>
      <c r="A63" s="155"/>
      <c r="B63" s="156"/>
      <c r="C63" s="248" t="s">
        <v>187</v>
      </c>
      <c r="D63" s="249"/>
      <c r="E63" s="249"/>
      <c r="F63" s="249"/>
      <c r="G63" s="249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48"/>
      <c r="Z63" s="148"/>
      <c r="AA63" s="148"/>
      <c r="AB63" s="148"/>
      <c r="AC63" s="148"/>
      <c r="AD63" s="148"/>
      <c r="AE63" s="148"/>
      <c r="AF63" s="148"/>
      <c r="AG63" s="148" t="s">
        <v>118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>
      <c r="A64" s="168">
        <v>22</v>
      </c>
      <c r="B64" s="169" t="s">
        <v>188</v>
      </c>
      <c r="C64" s="185" t="s">
        <v>189</v>
      </c>
      <c r="D64" s="170" t="s">
        <v>175</v>
      </c>
      <c r="E64" s="171">
        <v>400.86</v>
      </c>
      <c r="F64" s="172"/>
      <c r="G64" s="173">
        <f>ROUND(E64*F64,2)</f>
        <v>0</v>
      </c>
      <c r="H64" s="172">
        <v>0</v>
      </c>
      <c r="I64" s="173">
        <f>ROUND(E64*H64,2)</f>
        <v>0</v>
      </c>
      <c r="J64" s="172">
        <v>500</v>
      </c>
      <c r="K64" s="173">
        <f>ROUND(E64*J64,2)</f>
        <v>200430</v>
      </c>
      <c r="L64" s="173">
        <v>21</v>
      </c>
      <c r="M64" s="173">
        <f>G64*(1+L64/100)</f>
        <v>0</v>
      </c>
      <c r="N64" s="171">
        <v>0</v>
      </c>
      <c r="O64" s="171">
        <f>ROUND(E64*N64,2)</f>
        <v>0</v>
      </c>
      <c r="P64" s="171">
        <v>0</v>
      </c>
      <c r="Q64" s="171">
        <f>ROUND(E64*P64,2)</f>
        <v>0</v>
      </c>
      <c r="R64" s="173"/>
      <c r="S64" s="173" t="s">
        <v>190</v>
      </c>
      <c r="T64" s="174" t="s">
        <v>191</v>
      </c>
      <c r="U64" s="158">
        <v>0</v>
      </c>
      <c r="V64" s="158">
        <f>ROUND(E64*U64,2)</f>
        <v>0</v>
      </c>
      <c r="W64" s="158"/>
      <c r="X64" s="158" t="s">
        <v>181</v>
      </c>
      <c r="Y64" s="148"/>
      <c r="Z64" s="148"/>
      <c r="AA64" s="148"/>
      <c r="AB64" s="148"/>
      <c r="AC64" s="148"/>
      <c r="AD64" s="148"/>
      <c r="AE64" s="148"/>
      <c r="AF64" s="148"/>
      <c r="AG64" s="148" t="s">
        <v>182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>
      <c r="A65" s="155"/>
      <c r="B65" s="156"/>
      <c r="C65" s="250" t="s">
        <v>192</v>
      </c>
      <c r="D65" s="251"/>
      <c r="E65" s="251"/>
      <c r="F65" s="251"/>
      <c r="G65" s="251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48"/>
      <c r="Z65" s="148"/>
      <c r="AA65" s="148"/>
      <c r="AB65" s="148"/>
      <c r="AC65" s="148"/>
      <c r="AD65" s="148"/>
      <c r="AE65" s="148"/>
      <c r="AF65" s="148"/>
      <c r="AG65" s="148" t="s">
        <v>134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>
      <c r="A66" s="3"/>
      <c r="B66" s="4"/>
      <c r="C66" s="188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AE66">
        <v>15</v>
      </c>
      <c r="AF66">
        <v>21</v>
      </c>
      <c r="AG66" t="s">
        <v>89</v>
      </c>
    </row>
    <row r="67" spans="1:60">
      <c r="A67" s="151"/>
      <c r="B67" s="152" t="s">
        <v>29</v>
      </c>
      <c r="C67" s="189"/>
      <c r="D67" s="153"/>
      <c r="E67" s="154"/>
      <c r="F67" s="154"/>
      <c r="G67" s="183">
        <f>G8+G28+G42+G51+G56+G59</f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AE67">
        <f>SUMIF(L7:L65,AE66,G7:G65)</f>
        <v>0</v>
      </c>
      <c r="AF67">
        <f>SUMIF(L7:L65,AF66,G7:G65)</f>
        <v>0</v>
      </c>
      <c r="AG67" t="s">
        <v>193</v>
      </c>
    </row>
    <row r="68" spans="1:60">
      <c r="C68" s="190"/>
      <c r="D68" s="10"/>
      <c r="AG68" t="s">
        <v>194</v>
      </c>
    </row>
    <row r="69" spans="1:60">
      <c r="D69" s="10"/>
    </row>
    <row r="70" spans="1:60">
      <c r="D70" s="10"/>
    </row>
    <row r="71" spans="1:60">
      <c r="D71" s="10"/>
    </row>
    <row r="72" spans="1:60">
      <c r="D72" s="10"/>
    </row>
    <row r="73" spans="1:60">
      <c r="D73" s="10"/>
    </row>
    <row r="74" spans="1:60">
      <c r="D74" s="10"/>
    </row>
    <row r="75" spans="1:60">
      <c r="D75" s="10"/>
    </row>
    <row r="76" spans="1:60">
      <c r="D76" s="10"/>
    </row>
    <row r="77" spans="1:60">
      <c r="D77" s="10"/>
    </row>
    <row r="78" spans="1:60">
      <c r="D78" s="10"/>
    </row>
    <row r="79" spans="1:60">
      <c r="D79" s="10"/>
    </row>
    <row r="80" spans="1:60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sheet="1"/>
  <mergeCells count="18">
    <mergeCell ref="C15:G15"/>
    <mergeCell ref="A1:G1"/>
    <mergeCell ref="C2:G2"/>
    <mergeCell ref="C3:G3"/>
    <mergeCell ref="C4:G4"/>
    <mergeCell ref="C12:G12"/>
    <mergeCell ref="C65:G65"/>
    <mergeCell ref="C18:G18"/>
    <mergeCell ref="C25:G25"/>
    <mergeCell ref="C30:G30"/>
    <mergeCell ref="C33:G33"/>
    <mergeCell ref="C36:G36"/>
    <mergeCell ref="C44:G44"/>
    <mergeCell ref="C46:G46"/>
    <mergeCell ref="C48:G48"/>
    <mergeCell ref="C53:G53"/>
    <mergeCell ref="C58:G58"/>
    <mergeCell ref="C63:G6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Přibyla</dc:creator>
  <cp:lastModifiedBy>Admin</cp:lastModifiedBy>
  <cp:lastPrinted>2019-03-19T12:27:02Z</cp:lastPrinted>
  <dcterms:created xsi:type="dcterms:W3CDTF">2009-04-08T07:15:50Z</dcterms:created>
  <dcterms:modified xsi:type="dcterms:W3CDTF">2024-08-06T20:27:23Z</dcterms:modified>
</cp:coreProperties>
</file>